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668be750354282/Documenten/Toernooien 2025/"/>
    </mc:Choice>
  </mc:AlternateContent>
  <xr:revisionPtr revIDLastSave="6" documentId="8_{20C85F62-ECEB-4B72-8FB7-5540DA6E5813}" xr6:coauthVersionLast="47" xr6:coauthVersionMax="47" xr10:uidLastSave="{7A4BE517-8944-4E64-AF9D-E7C23B05E690}"/>
  <bookViews>
    <workbookView xWindow="-120" yWindow="-120" windowWidth="20730" windowHeight="11040" activeTab="2" xr2:uid="{F37E335E-4E66-4B9C-A988-2EF3D161899B}"/>
    <workbookView xWindow="-120" yWindow="-120" windowWidth="20730" windowHeight="11040" xr2:uid="{E80FC005-AD1C-4A29-BE2C-7E7E574DD680}"/>
  </bookViews>
  <sheets>
    <sheet name="FRIDAY" sheetId="3" r:id="rId1"/>
    <sheet name="SATURDAY" sheetId="5" r:id="rId2"/>
    <sheet name="SUNDAY" sheetId="6" r:id="rId3"/>
    <sheet name="Klassement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J7" i="6"/>
  <c r="I6" i="6"/>
  <c r="J6" i="6"/>
  <c r="I5" i="3"/>
  <c r="J5" i="3" s="1"/>
  <c r="K5" i="3"/>
  <c r="L5" i="3"/>
  <c r="H12" i="4"/>
  <c r="H13" i="4"/>
  <c r="H14" i="4"/>
  <c r="H15" i="4"/>
  <c r="H16" i="4"/>
  <c r="H17" i="4"/>
  <c r="E15" i="4"/>
  <c r="J16" i="4"/>
  <c r="I12" i="4"/>
  <c r="I15" i="4"/>
  <c r="I16" i="4"/>
  <c r="G15" i="4"/>
  <c r="E13" i="4"/>
  <c r="E14" i="4"/>
  <c r="E16" i="4"/>
  <c r="E17" i="4"/>
  <c r="E12" i="4"/>
  <c r="H11" i="4"/>
  <c r="E11" i="4"/>
  <c r="H9" i="4"/>
  <c r="E9" i="4"/>
  <c r="H8" i="4"/>
  <c r="E8" i="4"/>
  <c r="D8" i="4"/>
  <c r="H7" i="4"/>
  <c r="E7" i="4"/>
  <c r="H6" i="4"/>
  <c r="E6" i="4"/>
  <c r="D6" i="4"/>
  <c r="H4" i="4"/>
  <c r="H5" i="4"/>
  <c r="E5" i="4"/>
  <c r="E4" i="4"/>
  <c r="I3" i="4"/>
  <c r="G3" i="4"/>
  <c r="E3" i="4"/>
  <c r="I12" i="3"/>
  <c r="J12" i="3" s="1"/>
  <c r="G8" i="4" s="1"/>
  <c r="I7" i="3"/>
  <c r="J7" i="3" s="1"/>
  <c r="M16" i="3" s="1"/>
  <c r="I8" i="3"/>
  <c r="D5" i="4" s="1"/>
  <c r="I9" i="3"/>
  <c r="J9" i="3" s="1"/>
  <c r="I10" i="3"/>
  <c r="J10" i="3" s="1"/>
  <c r="G16" i="4" s="1"/>
  <c r="I11" i="3"/>
  <c r="J11" i="3" s="1"/>
  <c r="G17" i="4" s="1"/>
  <c r="I13" i="3"/>
  <c r="J13" i="3" s="1"/>
  <c r="I14" i="3"/>
  <c r="D4" i="4" s="1"/>
  <c r="I15" i="3"/>
  <c r="J15" i="3" s="1"/>
  <c r="G5" i="4" s="1"/>
  <c r="I16" i="3"/>
  <c r="J16" i="3" s="1"/>
  <c r="G14" i="4" s="1"/>
  <c r="I17" i="3"/>
  <c r="J17" i="3" s="1"/>
  <c r="I18" i="3"/>
  <c r="J18" i="3" s="1"/>
  <c r="G12" i="4" s="1"/>
  <c r="I19" i="3"/>
  <c r="J19" i="3" s="1"/>
  <c r="G7" i="4" s="1"/>
  <c r="I20" i="3"/>
  <c r="J20" i="3" s="1"/>
  <c r="G13" i="4" s="1"/>
  <c r="I28" i="6"/>
  <c r="J28" i="6"/>
  <c r="I27" i="6"/>
  <c r="J27" i="6"/>
  <c r="I26" i="6"/>
  <c r="J26" i="6"/>
  <c r="I24" i="6"/>
  <c r="J24" i="6"/>
  <c r="I20" i="6"/>
  <c r="J20" i="6"/>
  <c r="I14" i="6"/>
  <c r="I11" i="4" s="1"/>
  <c r="J14" i="6"/>
  <c r="H3" i="4"/>
  <c r="K18" i="3"/>
  <c r="L18" i="3"/>
  <c r="K10" i="3"/>
  <c r="L10" i="3"/>
  <c r="C8" i="4" l="1"/>
  <c r="D12" i="4"/>
  <c r="D7" i="4"/>
  <c r="C7" i="4" s="1"/>
  <c r="G4" i="4"/>
  <c r="D16" i="4"/>
  <c r="C16" i="4" s="1"/>
  <c r="D14" i="4"/>
  <c r="D13" i="4"/>
  <c r="C13" i="4" s="1"/>
  <c r="C6" i="4"/>
  <c r="D17" i="4"/>
  <c r="C17" i="4" s="1"/>
  <c r="C4" i="4"/>
  <c r="C15" i="4"/>
  <c r="C11" i="4"/>
  <c r="D9" i="4"/>
  <c r="C9" i="4" s="1"/>
  <c r="J14" i="3"/>
  <c r="J8" i="3"/>
  <c r="G6" i="4" s="1"/>
  <c r="D3" i="4"/>
  <c r="C3" i="4" s="1"/>
  <c r="J8" i="6"/>
  <c r="J4" i="4" s="1"/>
  <c r="J9" i="6"/>
  <c r="J10" i="6"/>
  <c r="J7" i="4" s="1"/>
  <c r="J11" i="6"/>
  <c r="J12" i="6"/>
  <c r="J6" i="4" s="1"/>
  <c r="J13" i="6"/>
  <c r="J15" i="6"/>
  <c r="J16" i="6"/>
  <c r="J17" i="6"/>
  <c r="J18" i="6"/>
  <c r="J19" i="6"/>
  <c r="J21" i="6"/>
  <c r="J22" i="6"/>
  <c r="J23" i="6"/>
  <c r="J25" i="6"/>
  <c r="J29" i="6"/>
  <c r="J30" i="6"/>
  <c r="I8" i="6"/>
  <c r="N29" i="6" s="1"/>
  <c r="I9" i="6"/>
  <c r="I13" i="4" s="1"/>
  <c r="I10" i="6"/>
  <c r="I5" i="4" s="1"/>
  <c r="C5" i="4" s="1"/>
  <c r="I11" i="6"/>
  <c r="I12" i="6"/>
  <c r="I9" i="4" s="1"/>
  <c r="I13" i="6"/>
  <c r="I14" i="4" s="1"/>
  <c r="I15" i="6"/>
  <c r="I16" i="6"/>
  <c r="I17" i="4" s="1"/>
  <c r="I17" i="6"/>
  <c r="I18" i="6"/>
  <c r="I19" i="6"/>
  <c r="I21" i="6"/>
  <c r="I22" i="6"/>
  <c r="I23" i="6"/>
  <c r="I25" i="6"/>
  <c r="I29" i="6"/>
  <c r="I30" i="6"/>
  <c r="L7" i="3"/>
  <c r="L8" i="3"/>
  <c r="L11" i="3"/>
  <c r="L12" i="3"/>
  <c r="L14" i="3"/>
  <c r="L15" i="3"/>
  <c r="L16" i="3"/>
  <c r="L19" i="3"/>
  <c r="L20" i="3"/>
  <c r="K7" i="3"/>
  <c r="K8" i="3"/>
  <c r="K11" i="3"/>
  <c r="K12" i="3"/>
  <c r="K14" i="3"/>
  <c r="K15" i="3"/>
  <c r="K16" i="3"/>
  <c r="K19" i="3"/>
  <c r="K20" i="3"/>
  <c r="L6" i="3"/>
  <c r="K6" i="3"/>
  <c r="I6" i="3"/>
  <c r="J6" i="3" s="1"/>
  <c r="G9" i="4" s="1"/>
  <c r="C14" i="4" l="1"/>
  <c r="J15" i="4"/>
  <c r="K2" i="6"/>
  <c r="J12" i="4"/>
  <c r="C12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5DB09C-C1C7-4D5E-92F6-5A23F3954638}" keepAlive="1" name="Query - Tabel1" description="Verbinding maken met de query Tabel1 in de werkmap." type="5" refreshedVersion="8" background="1" saveData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<sst xmlns="http://schemas.openxmlformats.org/spreadsheetml/2006/main" count="294" uniqueCount="131">
  <si>
    <t>Kolom1</t>
  </si>
  <si>
    <t>GD Thuis</t>
  </si>
  <si>
    <t>GD uit</t>
  </si>
  <si>
    <t>A</t>
  </si>
  <si>
    <t>GAME NR</t>
  </si>
  <si>
    <t>HOME TEAM</t>
  </si>
  <si>
    <t>START TIME</t>
  </si>
  <si>
    <t>SCORE</t>
  </si>
  <si>
    <t>AWAY TEAM</t>
  </si>
  <si>
    <t>B</t>
  </si>
  <si>
    <t>QF1</t>
  </si>
  <si>
    <t>QF3</t>
  </si>
  <si>
    <t>FINAL</t>
  </si>
  <si>
    <t>–</t>
  </si>
  <si>
    <t>−</t>
  </si>
  <si>
    <t>Punten Thuis</t>
  </si>
  <si>
    <t>Punten Uit</t>
  </si>
  <si>
    <t>GD Uit</t>
  </si>
  <si>
    <t xml:space="preserve">Punten Thuis </t>
  </si>
  <si>
    <t>SCORE2</t>
  </si>
  <si>
    <t>Sorteer</t>
  </si>
  <si>
    <t>Punten thuis1</t>
  </si>
  <si>
    <t>Punten thuis2</t>
  </si>
  <si>
    <t>Punten uit1</t>
  </si>
  <si>
    <t>Punten uit2</t>
  </si>
  <si>
    <t>Punten thuis3</t>
  </si>
  <si>
    <t>sorteren op sorteer ID</t>
  </si>
  <si>
    <t>Kolom2</t>
  </si>
  <si>
    <t>HEAVY HITTERS</t>
  </si>
  <si>
    <t>COLOGNE GOATS</t>
  </si>
  <si>
    <t>PLYMOUTH PHOENIX</t>
  </si>
  <si>
    <t>RANGERS</t>
  </si>
  <si>
    <t>CANNONBALLS</t>
  </si>
  <si>
    <t>TUFFDUDES</t>
  </si>
  <si>
    <t>D'ALLGEIER RUCKHOLZ</t>
  </si>
  <si>
    <t>HK KAKUMAE KULLID</t>
  </si>
  <si>
    <t>COMETES DE MEUDON</t>
  </si>
  <si>
    <t>ODENSE WARRIORS</t>
  </si>
  <si>
    <t>BRITISH ARMY ALL STARS</t>
  </si>
  <si>
    <t>USB TALLINN</t>
  </si>
  <si>
    <t>SF1</t>
  </si>
  <si>
    <t>SF2</t>
  </si>
  <si>
    <t>PL11-PL12</t>
  </si>
  <si>
    <t>PL9-PL10</t>
  </si>
  <si>
    <t>PL7-PL8</t>
  </si>
  <si>
    <t>PL5-PL6</t>
  </si>
  <si>
    <t>PL3-PL4</t>
  </si>
  <si>
    <t>GD TOTAAL</t>
  </si>
  <si>
    <t>Punten Totaal</t>
  </si>
  <si>
    <t>HEAVY HITTERSCUP 2025 SATURDAY</t>
  </si>
  <si>
    <t>Cannonballs</t>
  </si>
  <si>
    <t>Kingston Fat Dads</t>
  </si>
  <si>
    <t>HK Kakumae Kullid</t>
  </si>
  <si>
    <t>Cometes de Meudon</t>
  </si>
  <si>
    <t>Rangers</t>
  </si>
  <si>
    <t>USB Tallinn</t>
  </si>
  <si>
    <t>Odense Warriors</t>
  </si>
  <si>
    <t>British Army All Stars</t>
  </si>
  <si>
    <t>Plymouth Phoenix</t>
  </si>
  <si>
    <t>Cologne Goats</t>
  </si>
  <si>
    <t>Tuffdudes</t>
  </si>
  <si>
    <t>Heavy Hitters</t>
  </si>
  <si>
    <t>Team East Vets</t>
  </si>
  <si>
    <t>D'Allgeier Ruckholz</t>
  </si>
  <si>
    <t>Kingston Fat Dats</t>
  </si>
  <si>
    <t>PL13-PL14</t>
  </si>
  <si>
    <t>Punten Th3</t>
  </si>
  <si>
    <t>Punten UiT3</t>
  </si>
  <si>
    <t>KINGSTON FAT DADS</t>
  </si>
  <si>
    <t>TEAM EAST VETS</t>
  </si>
  <si>
    <t>GAME</t>
  </si>
  <si>
    <t>TIME</t>
  </si>
  <si>
    <t>HOME</t>
  </si>
  <si>
    <t>AWAY</t>
  </si>
  <si>
    <t>HEAVY HITTERSCUP 2025 SUNDAY</t>
  </si>
  <si>
    <t>A1</t>
  </si>
  <si>
    <t>A2</t>
  </si>
  <si>
    <t>A3</t>
  </si>
  <si>
    <t>B1</t>
  </si>
  <si>
    <t>B3</t>
  </si>
  <si>
    <t>B2</t>
  </si>
  <si>
    <t>A4</t>
  </si>
  <si>
    <t>A5</t>
  </si>
  <si>
    <t>A6</t>
  </si>
  <si>
    <t>B4</t>
  </si>
  <si>
    <t>A7</t>
  </si>
  <si>
    <t>B5</t>
  </si>
  <si>
    <t>B6</t>
  </si>
  <si>
    <t>A8</t>
  </si>
  <si>
    <t>B7</t>
  </si>
  <si>
    <t>A9</t>
  </si>
  <si>
    <t>A11</t>
  </si>
  <si>
    <t>A12</t>
  </si>
  <si>
    <t>A13</t>
  </si>
  <si>
    <t>B8</t>
  </si>
  <si>
    <t>A10</t>
  </si>
  <si>
    <t>B9</t>
  </si>
  <si>
    <t>B10</t>
  </si>
  <si>
    <t>B11</t>
  </si>
  <si>
    <t>A14</t>
  </si>
  <si>
    <t>B12</t>
  </si>
  <si>
    <t>B13</t>
  </si>
  <si>
    <t>B14</t>
  </si>
  <si>
    <t>A15</t>
  </si>
  <si>
    <t>A16</t>
  </si>
  <si>
    <t>A17</t>
  </si>
  <si>
    <t>B15</t>
  </si>
  <si>
    <t>B16</t>
  </si>
  <si>
    <t>B17</t>
  </si>
  <si>
    <t>A18</t>
  </si>
  <si>
    <t>A19</t>
  </si>
  <si>
    <t>B18</t>
  </si>
  <si>
    <t>A20</t>
  </si>
  <si>
    <t>A21</t>
  </si>
  <si>
    <t>B19</t>
  </si>
  <si>
    <t>B20</t>
  </si>
  <si>
    <t>B21</t>
  </si>
  <si>
    <t>GROUP A</t>
  </si>
  <si>
    <t>ENG</t>
  </si>
  <si>
    <t>FRA</t>
  </si>
  <si>
    <t>FIN</t>
  </si>
  <si>
    <t>EST</t>
  </si>
  <si>
    <t>GER</t>
  </si>
  <si>
    <t>BEL</t>
  </si>
  <si>
    <t>GROUP B</t>
  </si>
  <si>
    <t>DEN</t>
  </si>
  <si>
    <t>GBR</t>
  </si>
  <si>
    <t>NED</t>
  </si>
  <si>
    <t>EUR</t>
  </si>
  <si>
    <t>British Army All stars</t>
  </si>
  <si>
    <t>HEAVY HITTERSCUP 2025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</si>
</sst>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ED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</font>
    <font>
      <sz val="24"/>
      <color theme="1"/>
      <name val="Calibri"/>
      <family val="2"/>
      <scheme val="minor"/>
    </font>
    <font>
      <b/>
      <sz val="26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60A1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373B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3" fillId="5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2" borderId="7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0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5" fillId="0" borderId="0" xfId="0" applyFont="1"/>
    <xf numFmtId="0" fontId="6" fillId="0" borderId="0" xfId="0" applyFont="1"/>
    <xf numFmtId="0" fontId="3" fillId="6" borderId="0" xfId="0" applyFont="1" applyFill="1"/>
    <xf numFmtId="0" fontId="1" fillId="8" borderId="2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8" fillId="2" borderId="0" xfId="0" applyFont="1" applyFill="1"/>
    <xf numFmtId="0" fontId="9" fillId="0" borderId="0" xfId="0" applyFont="1"/>
    <xf numFmtId="0" fontId="11" fillId="2" borderId="0" xfId="0" applyFont="1" applyFill="1"/>
    <xf numFmtId="0" fontId="2" fillId="4" borderId="0" xfId="0" applyFont="1" applyFill="1"/>
    <xf numFmtId="0" fontId="2" fillId="4" borderId="7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20" fontId="2" fillId="11" borderId="2" xfId="0" applyNumberFormat="1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10" fillId="11" borderId="2" xfId="0" applyFont="1" applyFill="1" applyBorder="1"/>
    <xf numFmtId="0" fontId="2" fillId="11" borderId="7" xfId="0" applyFont="1" applyFill="1" applyBorder="1" applyAlignment="1">
      <alignment horizontal="center"/>
    </xf>
    <xf numFmtId="0" fontId="1" fillId="11" borderId="0" xfId="0" applyFont="1" applyFill="1"/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4" fillId="2" borderId="9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2" fillId="4" borderId="6" xfId="0" applyFont="1" applyFill="1" applyBorder="1"/>
    <xf numFmtId="0" fontId="1" fillId="8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20" fontId="1" fillId="11" borderId="2" xfId="0" applyNumberFormat="1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14" borderId="1" xfId="0" applyFont="1" applyFill="1" applyBorder="1"/>
    <xf numFmtId="0" fontId="1" fillId="14" borderId="3" xfId="0" applyFont="1" applyFill="1" applyBorder="1"/>
    <xf numFmtId="0" fontId="14" fillId="15" borderId="11" xfId="0" applyFont="1" applyFill="1" applyBorder="1" applyAlignment="1">
      <alignment horizontal="center"/>
    </xf>
    <xf numFmtId="0" fontId="14" fillId="15" borderId="4" xfId="0" applyFont="1" applyFill="1" applyBorder="1"/>
    <xf numFmtId="0" fontId="14" fillId="15" borderId="5" xfId="0" applyFont="1" applyFill="1" applyBorder="1" applyAlignment="1">
      <alignment horizontal="center"/>
    </xf>
    <xf numFmtId="0" fontId="14" fillId="15" borderId="6" xfId="0" applyFont="1" applyFill="1" applyBorder="1" applyAlignment="1">
      <alignment horizontal="center"/>
    </xf>
    <xf numFmtId="0" fontId="14" fillId="15" borderId="0" xfId="0" applyFont="1" applyFill="1"/>
    <xf numFmtId="0" fontId="14" fillId="15" borderId="7" xfId="0" applyFont="1" applyFill="1" applyBorder="1" applyAlignment="1">
      <alignment horizontal="center"/>
    </xf>
    <xf numFmtId="0" fontId="14" fillId="15" borderId="8" xfId="0" applyFont="1" applyFill="1" applyBorder="1" applyAlignment="1">
      <alignment horizontal="center"/>
    </xf>
    <xf numFmtId="0" fontId="14" fillId="15" borderId="9" xfId="0" applyFont="1" applyFill="1" applyBorder="1"/>
    <xf numFmtId="0" fontId="14" fillId="15" borderId="10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3" xfId="0" applyFont="1" applyFill="1" applyBorder="1"/>
    <xf numFmtId="0" fontId="12" fillId="10" borderId="11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</cellXfs>
  <cellStyles count="1">
    <cellStyle name="Standaard" xfId="0" builtinId="0"/>
  </cellStyles>
  <dxfs count="35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5" formatCode="h: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5" formatCode="h: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auto="1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</dxfs>
  <tableStyles count="0" defaultTableStyle="TableStyleMedium2" defaultPivotStyle="PivotStyleLight16"/>
  <colors>
    <mruColors>
      <color rgb="FFFFFFFF"/>
      <color rgb="FF060A12"/>
      <color rgb="FF000000"/>
      <color rgb="FF000066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472B45-CDE1-4E27-94C5-7CECEE113B50}" name="Tabel5" displayName="Tabel5" ref="B4:M21" totalsRowShown="0" headerRowDxfId="34" dataDxfId="32" headerRowBorderDxfId="33" tableBorderDxfId="31">
  <autoFilter ref="B4:M21" xr:uid="{C4472B45-CDE1-4E27-94C5-7CECEE113B50}"/>
  <tableColumns count="12">
    <tableColumn id="1" xr3:uid="{3A15CEDB-3E75-4A4A-A58E-2113321CBC85}" name="GAME NR" dataDxfId="30"/>
    <tableColumn id="2" xr3:uid="{A3EF7061-1BE0-4E00-96FA-EC10EA7FA30C}" name="START TIME"/>
    <tableColumn id="3" xr3:uid="{91FF16AD-DA7C-4B75-BFEF-BAEF223F4015}" name="HOME TEAM"/>
    <tableColumn id="4" xr3:uid="{95643387-9935-4A82-96FD-584963EF8B0D}" name="SCORE" dataDxfId="29"/>
    <tableColumn id="5" xr3:uid="{17BBA4F8-34F3-4B22-B728-5D065E6703CB}" name="Kolom1" dataDxfId="28"/>
    <tableColumn id="6" xr3:uid="{8E07BADA-EA29-40AE-90AB-9928393281E9}" name="SCORE2" dataDxfId="27"/>
    <tableColumn id="7" xr3:uid="{C584D69E-03E3-4FAE-AF74-47FBAD93DA4E}" name="AWAY TEAM"/>
    <tableColumn id="8" xr3:uid="{B6D3CE71-E94E-47A7-B8BC-85D6B1B6AD12}" name="Punten Thuis " dataDxfId="26">
      <calculatedColumnFormula>_xlfn.IFS(Tabel5[[#This Row],[SCORE]]=0,0,Tabel5[[#This Row],[SCORE]]&gt;Tabel5[[#This Row],[SCORE2]],2,Tabel5[[#This Row],[SCORE]]&lt;Tabel5[[#This Row],[SCORE2]],0,Tabel5[[#This Row],[SCORE]]=Tabel5[[#This Row],[SCORE2]],1)</calculatedColumnFormula>
    </tableColumn>
    <tableColumn id="9" xr3:uid="{F59A39F2-6EE8-481D-8650-690C95466654}" name="Punten Uit" dataDxfId="25">
      <calculatedColumnFormula>_xlfn.IFS(Tabel5[[#This Row],[SCORE]]=0,0,Tabel5[[#This Row],[Punten Thuis ]]=2,0,Tabel5[[#This Row],[Punten Thuis ]]=0,2,Tabel5[[#This Row],[Punten Thuis ]]=1,1)</calculatedColumnFormula>
    </tableColumn>
    <tableColumn id="10" xr3:uid="{AD328302-9403-4814-9EDE-4503DD7737F2}" name="GD Thuis" dataDxfId="24">
      <calculatedColumnFormula>Tabel5[[#This Row],[SCORE]]-Tabel5[[#This Row],[SCORE2]]</calculatedColumnFormula>
    </tableColumn>
    <tableColumn id="11" xr3:uid="{AD9AF404-36DD-4BBC-8B8B-8D8C151462BB}" name="GD uit" dataDxfId="23">
      <calculatedColumnFormula>Tabel5[[#This Row],[SCORE2]]-Tabel5[[#This Row],[SCORE]]</calculatedColumnFormula>
    </tableColumn>
    <tableColumn id="12" xr3:uid="{42D188EC-F361-45A9-AB8E-103B6822C2F5}" name="Kolom2" dataDxfId="2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330BDF-A368-4127-A794-DB187E8CF32E}" name="Tabel4" displayName="Tabel4" ref="B5:H42" totalsRowShown="0" headerRowDxfId="21" dataDxfId="20">
  <autoFilter ref="B5:H42" xr:uid="{94330BDF-A368-4127-A794-DB187E8CF32E}">
    <filterColumn colId="6">
      <colorFilter dxfId="19" cellColor="0"/>
    </filterColumn>
  </autoFilter>
  <tableColumns count="7">
    <tableColumn id="1" xr3:uid="{F6AE953F-E58C-47D7-9848-7BD2A12250AE}" name="GAME NR" dataDxfId="18"/>
    <tableColumn id="2" xr3:uid="{7B50F058-E583-46D4-B6D2-84BDE6F8AADD}" name="START TIME" dataDxfId="17"/>
    <tableColumn id="3" xr3:uid="{08D0B7AE-9E7F-4A7F-B93A-905382AC1EDD}" name="HOME TEAM"/>
    <tableColumn id="4" xr3:uid="{AA1A30E0-3CA4-46DD-89E0-708F41053EC3}" name="SCORE" dataDxfId="16"/>
    <tableColumn id="5" xr3:uid="{DB20BA1F-9C07-445B-9036-D1ADFEA495E0}" name="Kolom1" dataDxfId="15"/>
    <tableColumn id="6" xr3:uid="{30CF2F92-C83A-4E6F-B862-EA761957277F}" name="SCORE2" dataDxfId="14"/>
    <tableColumn id="7" xr3:uid="{D1488402-3321-4382-AB9E-C4FA79241E69}" name="AWAY TEAM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282AA7-8AB2-4E19-B098-D0970FF7B392}" name="Tabel2" displayName="Tabel2" ref="B5:L30" totalsRowShown="0" headerRowDxfId="13" dataDxfId="12">
  <autoFilter ref="B5:L30" xr:uid="{D7282AA7-8AB2-4E19-B098-D0970FF7B392}"/>
  <tableColumns count="11">
    <tableColumn id="1" xr3:uid="{6794787A-C261-4785-AFBC-DFC188C8A1B2}" name="GAME NR"/>
    <tableColumn id="2" xr3:uid="{36BF2073-14FB-460B-A628-852AE2C72D7B}" name="START TIME" dataDxfId="11"/>
    <tableColumn id="3" xr3:uid="{2F334614-E125-45BC-A32A-26D4EDEBF07C}" name="HOME TEAM"/>
    <tableColumn id="4" xr3:uid="{7E64F227-45AE-4400-8864-A8A225888FF2}" name="SCORE" dataDxfId="10"/>
    <tableColumn id="5" xr3:uid="{92F93FE2-7698-4278-A48B-B28EEF2A1CCA}" name="Kolom1" dataDxfId="9"/>
    <tableColumn id="6" xr3:uid="{1111C9EF-B876-422D-A819-27CEFD10DC69}" name="SCORE2" dataDxfId="8"/>
    <tableColumn id="7" xr3:uid="{74419DEE-668D-4982-A38F-3156F24E945E}" name="AWAY TEAM"/>
    <tableColumn id="8" xr3:uid="{46DA20D1-3634-49A8-855A-68B9BB061569}" name="Punten Thuis" dataDxfId="7">
      <calculatedColumnFormula>_xlfn.IFS(Tabel2[[#This Row],[SCORE]]&gt;Tabel2[[#This Row],[SCORE2]],2,Tabel2[[#This Row],[SCORE]]&lt;Tabel2[[#This Row],[SCORE2]],0,Tabel2[[#This Row],[SCORE]]=Tabel2[[#This Row],[SCORE2]],1)</calculatedColumnFormula>
    </tableColumn>
    <tableColumn id="9" xr3:uid="{D79BF6B7-F09C-4595-97FA-26204DC7298C}" name="Punten Uit" dataDxfId="6">
      <calculatedColumnFormula>_xlfn.IFS(Tabel2[[#This Row],[SCORE]]&lt;Tabel2[[#This Row],[SCORE2]],2,Tabel2[[#This Row],[SCORE]]&gt;Tabel2[[#This Row],[SCORE2]],0,Tabel2[[#This Row],[SCORE]]=Tabel2[[#This Row],[SCORE2]],1)</calculatedColumnFormula>
    </tableColumn>
    <tableColumn id="10" xr3:uid="{D4249519-9F84-4758-9DBE-C5D0A36A5779}" name="GD Thuis" dataDxfId="5"/>
    <tableColumn id="11" xr3:uid="{114C90CD-A2AD-4E95-BA94-F33606B0BE02}" name="GD Uit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BCE98-BA69-4817-BDBD-7591A4974F13}" name="Tabel1" displayName="Tabel1" ref="A2:C7" totalsRowShown="0" headerRowDxfId="3">
  <autoFilter ref="A2:C7" xr:uid="{7CEBCE98-BA69-4817-BDBD-7591A4974F13}"/>
  <sortState xmlns:xlrd2="http://schemas.microsoft.com/office/spreadsheetml/2017/richdata2" ref="A3:C7">
    <sortCondition descending="1" ref="C3:C7"/>
  </sortState>
  <tableColumns count="3">
    <tableColumn id="1" xr3:uid="{F07A8F4F-8A0B-49A4-990C-8DDEAA970844}" name="Kolom1" dataDxfId="2"/>
    <tableColumn id="2" xr3:uid="{FB1A555A-B170-4FD0-B4ED-F5941EC065E9}" name="Kolom2" dataDxfId="1"/>
    <tableColumn id="3" xr3:uid="{DE4ECE72-B6A6-48BD-8F32-EF243A4AE3EF}" name="Punten Totaal" dataDxfId="0">
      <calculatedColumnFormula>SUM(D3:J3)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C0B4-198C-4A17-B992-0395C2D3BA64}">
  <dimension ref="B1:Q24"/>
  <sheetViews>
    <sheetView workbookViewId="0">
      <selection activeCell="S7" sqref="S7"/>
    </sheetView>
    <sheetView tabSelected="1" topLeftCell="A9" workbookViewId="1">
      <selection activeCell="P2" sqref="P2"/>
    </sheetView>
  </sheetViews>
  <sheetFormatPr defaultRowHeight="15" x14ac:dyDescent="0.25"/>
  <cols>
    <col min="1" max="1" width="9.140625" style="3"/>
    <col min="2" max="2" width="11.7109375" style="3" customWidth="1"/>
    <col min="3" max="3" width="13.42578125" style="3" customWidth="1"/>
    <col min="4" max="4" width="30.7109375" style="3" customWidth="1"/>
    <col min="5" max="5" width="8.85546875" style="3" customWidth="1"/>
    <col min="6" max="6" width="1.7109375" style="3" customWidth="1"/>
    <col min="7" max="7" width="9.85546875" style="3" customWidth="1"/>
    <col min="8" max="8" width="30.7109375" style="3" customWidth="1"/>
    <col min="9" max="9" width="5" style="3" hidden="1" customWidth="1"/>
    <col min="10" max="10" width="5.7109375" style="3" hidden="1" customWidth="1"/>
    <col min="11" max="11" width="5.5703125" style="3" hidden="1" customWidth="1"/>
    <col min="12" max="12" width="3.7109375" style="3" hidden="1" customWidth="1"/>
    <col min="13" max="13" width="9.5703125" style="3" hidden="1" customWidth="1"/>
    <col min="14" max="14" width="12" style="3" customWidth="1"/>
    <col min="15" max="15" width="5.7109375" style="3" customWidth="1"/>
    <col min="16" max="16" width="25.5703125" style="3" customWidth="1"/>
    <col min="17" max="17" width="5.7109375" style="3" customWidth="1"/>
    <col min="18" max="16384" width="9.140625" style="3"/>
  </cols>
  <sheetData>
    <row r="1" spans="2:17" ht="15.75" thickBot="1" x14ac:dyDescent="0.3"/>
    <row r="2" spans="2:17" x14ac:dyDescent="0.25">
      <c r="B2" s="104" t="s">
        <v>130</v>
      </c>
      <c r="C2" s="105"/>
      <c r="D2" s="105"/>
      <c r="E2" s="105"/>
      <c r="F2" s="105"/>
      <c r="G2" s="105"/>
      <c r="H2" s="106"/>
    </row>
    <row r="3" spans="2:17" ht="15" customHeight="1" thickBot="1" x14ac:dyDescent="0.3">
      <c r="B3" s="107"/>
      <c r="C3" s="108"/>
      <c r="D3" s="108"/>
      <c r="E3" s="108"/>
      <c r="F3" s="108"/>
      <c r="G3" s="108"/>
      <c r="H3" s="109"/>
    </row>
    <row r="4" spans="2:17" ht="15.75" hidden="1" thickBot="1" x14ac:dyDescent="0.3">
      <c r="B4" s="32" t="s">
        <v>4</v>
      </c>
      <c r="C4" s="33" t="s">
        <v>6</v>
      </c>
      <c r="D4" s="33" t="s">
        <v>5</v>
      </c>
      <c r="E4" s="33" t="s">
        <v>7</v>
      </c>
      <c r="F4" s="32" t="s">
        <v>0</v>
      </c>
      <c r="G4" s="33" t="s">
        <v>19</v>
      </c>
      <c r="H4" s="34" t="s">
        <v>8</v>
      </c>
      <c r="I4" s="35" t="s">
        <v>18</v>
      </c>
      <c r="J4" s="36" t="s">
        <v>16</v>
      </c>
      <c r="K4" s="36" t="s">
        <v>1</v>
      </c>
      <c r="L4" s="37" t="s">
        <v>2</v>
      </c>
      <c r="M4" s="36" t="s">
        <v>27</v>
      </c>
    </row>
    <row r="5" spans="2:17" ht="15.75" thickBot="1" x14ac:dyDescent="0.3">
      <c r="B5" s="54" t="s">
        <v>70</v>
      </c>
      <c r="C5" s="53" t="s">
        <v>71</v>
      </c>
      <c r="D5" s="53" t="s">
        <v>72</v>
      </c>
      <c r="E5" s="54"/>
      <c r="F5" s="55"/>
      <c r="G5" s="54"/>
      <c r="H5" s="56" t="s">
        <v>73</v>
      </c>
      <c r="I5" s="57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5" s="57">
        <f>_xlfn.IFS(Tabel5[[#This Row],[SCORE]]=0,0,Tabel5[[#This Row],[Punten Thuis ]]=2,0,Tabel5[[#This Row],[Punten Thuis ]]=0,2,Tabel5[[#This Row],[Punten Thuis ]]=1,1)</f>
        <v>0</v>
      </c>
      <c r="K5" s="57">
        <f>Tabel5[[#This Row],[SCORE]]-Tabel5[[#This Row],[SCORE2]]</f>
        <v>0</v>
      </c>
      <c r="L5" s="57">
        <f>Tabel5[[#This Row],[SCORE2]]-Tabel5[[#This Row],[SCORE]]</f>
        <v>0</v>
      </c>
      <c r="M5" s="57"/>
    </row>
    <row r="6" spans="2:17" ht="15.75" thickBot="1" x14ac:dyDescent="0.3">
      <c r="B6" s="30" t="s">
        <v>75</v>
      </c>
      <c r="C6" s="29">
        <v>0.73958333333333337</v>
      </c>
      <c r="D6" s="63" t="s">
        <v>64</v>
      </c>
      <c r="E6" s="30"/>
      <c r="F6" s="31" t="s">
        <v>14</v>
      </c>
      <c r="G6" s="30"/>
      <c r="H6" s="74" t="s">
        <v>50</v>
      </c>
      <c r="I6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6" s="9">
        <f>_xlfn.IFS(Tabel5[[#This Row],[SCORE]]=0,0,Tabel5[[#This Row],[Punten Thuis ]]=2,0,Tabel5[[#This Row],[Punten Thuis ]]=0,2,Tabel5[[#This Row],[Punten Thuis ]]=1,1)</f>
        <v>0</v>
      </c>
      <c r="K6" s="9">
        <f>Tabel5[[#This Row],[SCORE]]-Tabel5[[#This Row],[SCORE2]]</f>
        <v>0</v>
      </c>
      <c r="L6" s="9">
        <f>Tabel5[[#This Row],[SCORE2]]-Tabel5[[#This Row],[SCORE]]</f>
        <v>0</v>
      </c>
      <c r="M6" s="9"/>
      <c r="N6" s="9"/>
      <c r="O6" s="90"/>
      <c r="P6" s="101" t="s">
        <v>117</v>
      </c>
      <c r="Q6" s="91"/>
    </row>
    <row r="7" spans="2:17" ht="15.75" thickBot="1" x14ac:dyDescent="0.3">
      <c r="B7" s="12" t="s">
        <v>76</v>
      </c>
      <c r="C7" s="11">
        <v>0.75694444444444442</v>
      </c>
      <c r="D7" s="75" t="s">
        <v>54</v>
      </c>
      <c r="E7" s="30"/>
      <c r="F7" s="13" t="s">
        <v>14</v>
      </c>
      <c r="G7" s="12"/>
      <c r="H7" s="59" t="s">
        <v>59</v>
      </c>
      <c r="I7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7" s="9">
        <f>_xlfn.IFS(Tabel5[[#This Row],[SCORE]]=0,0,Tabel5[[#This Row],[Punten Thuis ]]=2,0,Tabel5[[#This Row],[Punten Thuis ]]=0,2,Tabel5[[#This Row],[Punten Thuis ]]=1,1)</f>
        <v>0</v>
      </c>
      <c r="K7" s="9">
        <f>Tabel5[[#This Row],[SCORE]]-Tabel5[[#This Row],[SCORE2]]</f>
        <v>0</v>
      </c>
      <c r="L7" s="9">
        <f>Tabel5[[#This Row],[SCORE2]]-Tabel5[[#This Row],[SCORE]]</f>
        <v>0</v>
      </c>
      <c r="M7" s="9"/>
      <c r="N7" s="9"/>
      <c r="O7" s="92">
        <v>1</v>
      </c>
      <c r="P7" s="93" t="s">
        <v>68</v>
      </c>
      <c r="Q7" s="94" t="s">
        <v>118</v>
      </c>
    </row>
    <row r="8" spans="2:17" ht="15.75" thickBot="1" x14ac:dyDescent="0.3">
      <c r="B8" s="10" t="s">
        <v>77</v>
      </c>
      <c r="C8" s="18">
        <v>0.77430555555555558</v>
      </c>
      <c r="D8" s="62" t="s">
        <v>57</v>
      </c>
      <c r="E8" s="30"/>
      <c r="F8" s="16" t="s">
        <v>14</v>
      </c>
      <c r="G8" s="10"/>
      <c r="H8" s="76" t="s">
        <v>55</v>
      </c>
      <c r="I8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8" s="9">
        <f>_xlfn.IFS(Tabel5[[#This Row],[SCORE]]=0,0,Tabel5[[#This Row],[Punten Thuis ]]=2,0,Tabel5[[#This Row],[Punten Thuis ]]=0,2,Tabel5[[#This Row],[Punten Thuis ]]=1,1)</f>
        <v>0</v>
      </c>
      <c r="K8" s="9">
        <f>Tabel5[[#This Row],[SCORE]]-Tabel5[[#This Row],[SCORE2]]</f>
        <v>0</v>
      </c>
      <c r="L8" s="9">
        <f>Tabel5[[#This Row],[SCORE2]]-Tabel5[[#This Row],[SCORE]]</f>
        <v>0</v>
      </c>
      <c r="M8" s="9"/>
      <c r="N8" s="9"/>
      <c r="O8" s="95">
        <v>2</v>
      </c>
      <c r="P8" s="96" t="s">
        <v>32</v>
      </c>
      <c r="Q8" s="97" t="s">
        <v>119</v>
      </c>
    </row>
    <row r="9" spans="2:17" ht="15.75" thickBot="1" x14ac:dyDescent="0.3">
      <c r="B9" s="12"/>
      <c r="C9" s="12"/>
      <c r="D9" s="12"/>
      <c r="E9" s="30"/>
      <c r="F9" s="13"/>
      <c r="G9" s="12"/>
      <c r="H9" s="2"/>
      <c r="I9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9" s="9">
        <f>_xlfn.IFS(Tabel5[[#This Row],[SCORE]]=0,0,Tabel5[[#This Row],[Punten Thuis ]]=2,0,Tabel5[[#This Row],[Punten Thuis ]]=0,2,Tabel5[[#This Row],[Punten Thuis ]]=1,1)</f>
        <v>0</v>
      </c>
      <c r="K9" s="9"/>
      <c r="L9" s="9"/>
      <c r="M9" s="9"/>
      <c r="N9" s="9"/>
      <c r="O9" s="95">
        <v>3</v>
      </c>
      <c r="P9" s="96" t="s">
        <v>31</v>
      </c>
      <c r="Q9" s="97" t="s">
        <v>120</v>
      </c>
    </row>
    <row r="10" spans="2:17" ht="15.75" thickBot="1" x14ac:dyDescent="0.3">
      <c r="B10" s="1" t="s">
        <v>78</v>
      </c>
      <c r="C10" s="11">
        <v>0.79861111111111116</v>
      </c>
      <c r="D10" s="58" t="s">
        <v>53</v>
      </c>
      <c r="E10" s="30"/>
      <c r="F10" s="13"/>
      <c r="G10" s="12"/>
      <c r="H10" s="77" t="s">
        <v>56</v>
      </c>
      <c r="I10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0" s="9">
        <f>_xlfn.IFS(Tabel5[[#This Row],[SCORE]]=0,0,Tabel5[[#This Row],[Punten Thuis ]]=2,0,Tabel5[[#This Row],[Punten Thuis ]]=0,2,Tabel5[[#This Row],[Punten Thuis ]]=1,1)</f>
        <v>0</v>
      </c>
      <c r="K10" s="9">
        <f>Tabel5[[#This Row],[SCORE]]-Tabel5[[#This Row],[SCORE2]]</f>
        <v>0</v>
      </c>
      <c r="L10" s="9">
        <f>Tabel5[[#This Row],[SCORE2]]-Tabel5[[#This Row],[SCORE]]</f>
        <v>0</v>
      </c>
      <c r="M10" s="9"/>
      <c r="N10" s="9"/>
      <c r="O10" s="95">
        <v>4</v>
      </c>
      <c r="P10" s="96" t="s">
        <v>39</v>
      </c>
      <c r="Q10" s="97" t="s">
        <v>121</v>
      </c>
    </row>
    <row r="11" spans="2:17" ht="15.75" thickBot="1" x14ac:dyDescent="0.3">
      <c r="B11" s="10" t="s">
        <v>80</v>
      </c>
      <c r="C11" s="18">
        <v>0.81597222222222221</v>
      </c>
      <c r="D11" s="78" t="s">
        <v>52</v>
      </c>
      <c r="E11" s="30"/>
      <c r="F11" s="16" t="s">
        <v>14</v>
      </c>
      <c r="G11" s="10"/>
      <c r="H11" s="64" t="s">
        <v>58</v>
      </c>
      <c r="I11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1" s="9">
        <f>_xlfn.IFS(Tabel5[[#This Row],[SCORE]]=0,0,Tabel5[[#This Row],[Punten Thuis ]]=2,0,Tabel5[[#This Row],[Punten Thuis ]]=0,2,Tabel5[[#This Row],[Punten Thuis ]]=1,1)</f>
        <v>0</v>
      </c>
      <c r="K11" s="9">
        <f>Tabel5[[#This Row],[SCORE]]-Tabel5[[#This Row],[SCORE2]]</f>
        <v>0</v>
      </c>
      <c r="L11" s="9">
        <f>Tabel5[[#This Row],[SCORE2]]-Tabel5[[#This Row],[SCORE]]</f>
        <v>0</v>
      </c>
      <c r="M11" s="9"/>
      <c r="N11" s="9"/>
      <c r="O11" s="95">
        <v>5</v>
      </c>
      <c r="P11" s="96" t="s">
        <v>29</v>
      </c>
      <c r="Q11" s="97" t="s">
        <v>122</v>
      </c>
    </row>
    <row r="12" spans="2:17" ht="15.75" thickBot="1" x14ac:dyDescent="0.3">
      <c r="B12" s="12" t="s">
        <v>81</v>
      </c>
      <c r="C12" s="11">
        <v>0.83333333333333337</v>
      </c>
      <c r="D12" s="58" t="s">
        <v>61</v>
      </c>
      <c r="E12" s="30"/>
      <c r="F12" s="13" t="s">
        <v>14</v>
      </c>
      <c r="G12" s="12"/>
      <c r="H12" s="14" t="s">
        <v>51</v>
      </c>
      <c r="I12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2" s="9">
        <f>_xlfn.IFS(Tabel5[[#This Row],[SCORE]]=0,0,Tabel5[[#This Row],[Punten Thuis ]]=2,0,Tabel5[[#This Row],[Punten Thuis ]]=0,2,Tabel5[[#This Row],[Punten Thuis ]]=1,1)</f>
        <v>0</v>
      </c>
      <c r="K12" s="9">
        <f>Tabel5[[#This Row],[SCORE]]-Tabel5[[#This Row],[SCORE2]]</f>
        <v>0</v>
      </c>
      <c r="L12" s="9">
        <f>Tabel5[[#This Row],[SCORE2]]-Tabel5[[#This Row],[SCORE]]</f>
        <v>0</v>
      </c>
      <c r="M12" s="9"/>
      <c r="N12" s="9"/>
      <c r="O12" s="95">
        <v>6</v>
      </c>
      <c r="P12" s="96" t="s">
        <v>38</v>
      </c>
      <c r="Q12" s="97" t="s">
        <v>126</v>
      </c>
    </row>
    <row r="13" spans="2:17" ht="15.75" thickBot="1" x14ac:dyDescent="0.3">
      <c r="B13" s="10"/>
      <c r="C13" s="10"/>
      <c r="D13" s="10"/>
      <c r="E13" s="30"/>
      <c r="F13" s="16"/>
      <c r="G13" s="10"/>
      <c r="H13" s="17"/>
      <c r="I13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3" s="9">
        <f>_xlfn.IFS(Tabel5[[#This Row],[SCORE]]=0,0,Tabel5[[#This Row],[Punten Thuis ]]=2,0,Tabel5[[#This Row],[Punten Thuis ]]=0,2,Tabel5[[#This Row],[Punten Thuis ]]=1,1)</f>
        <v>0</v>
      </c>
      <c r="K13" s="9"/>
      <c r="L13" s="9"/>
      <c r="M13" s="9"/>
      <c r="N13" s="9"/>
      <c r="O13" s="98">
        <v>7</v>
      </c>
      <c r="P13" s="99" t="s">
        <v>28</v>
      </c>
      <c r="Q13" s="100" t="s">
        <v>123</v>
      </c>
    </row>
    <row r="14" spans="2:17" ht="15.75" thickBot="1" x14ac:dyDescent="0.3">
      <c r="B14" s="12" t="s">
        <v>82</v>
      </c>
      <c r="C14" s="11">
        <v>0.85763888888888884</v>
      </c>
      <c r="D14" s="75" t="s">
        <v>59</v>
      </c>
      <c r="E14" s="30"/>
      <c r="F14" s="13" t="s">
        <v>14</v>
      </c>
      <c r="G14" s="12"/>
      <c r="H14" s="59" t="s">
        <v>55</v>
      </c>
      <c r="I14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4" s="9">
        <f>_xlfn.IFS(Tabel5[[#This Row],[SCORE]]=0,0,Tabel5[[#This Row],[Punten Thuis ]]=2,0,Tabel5[[#This Row],[Punten Thuis ]]=0,2,Tabel5[[#This Row],[Punten Thuis ]]=1,1)</f>
        <v>0</v>
      </c>
      <c r="K14" s="9">
        <f>Tabel5[[#This Row],[SCORE]]-Tabel5[[#This Row],[SCORE2]]</f>
        <v>0</v>
      </c>
      <c r="L14" s="9">
        <f>Tabel5[[#This Row],[SCORE2]]-Tabel5[[#This Row],[SCORE]]</f>
        <v>0</v>
      </c>
      <c r="M14" s="9"/>
    </row>
    <row r="15" spans="2:17" ht="15.75" thickBot="1" x14ac:dyDescent="0.3">
      <c r="B15" s="10" t="s">
        <v>83</v>
      </c>
      <c r="C15" s="18">
        <v>0.875</v>
      </c>
      <c r="D15" s="62" t="s">
        <v>50</v>
      </c>
      <c r="E15" s="30"/>
      <c r="F15" s="16" t="s">
        <v>14</v>
      </c>
      <c r="G15" s="10"/>
      <c r="H15" s="76" t="s">
        <v>57</v>
      </c>
      <c r="I15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5" s="9">
        <f>_xlfn.IFS(Tabel5[[#This Row],[SCORE]]=0,0,Tabel5[[#This Row],[Punten Thuis ]]=2,0,Tabel5[[#This Row],[Punten Thuis ]]=0,2,Tabel5[[#This Row],[Punten Thuis ]]=1,1)</f>
        <v>0</v>
      </c>
      <c r="K15" s="9">
        <f>Tabel5[[#This Row],[SCORE]]-Tabel5[[#This Row],[SCORE2]]</f>
        <v>0</v>
      </c>
      <c r="L15" s="9">
        <f>Tabel5[[#This Row],[SCORE2]]-Tabel5[[#This Row],[SCORE]]</f>
        <v>0</v>
      </c>
      <c r="M15" s="9"/>
      <c r="O15" s="102"/>
      <c r="P15" s="75" t="s">
        <v>124</v>
      </c>
      <c r="Q15" s="103"/>
    </row>
    <row r="16" spans="2:17" ht="15.75" thickBot="1" x14ac:dyDescent="0.3">
      <c r="B16" s="12" t="s">
        <v>79</v>
      </c>
      <c r="C16" s="11">
        <v>0.89236111111111116</v>
      </c>
      <c r="D16" s="75" t="s">
        <v>60</v>
      </c>
      <c r="E16" s="30"/>
      <c r="F16" s="13" t="s">
        <v>14</v>
      </c>
      <c r="G16" s="12"/>
      <c r="H16" s="59" t="s">
        <v>53</v>
      </c>
      <c r="I16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6" s="9">
        <f>_xlfn.IFS(Tabel5[[#This Row],[SCORE]]=0,0,Tabel5[[#This Row],[Punten Thuis ]]=2,0,Tabel5[[#This Row],[Punten Thuis ]]=0,2,Tabel5[[#This Row],[Punten Thuis ]]=1,1)</f>
        <v>0</v>
      </c>
      <c r="K16" s="9">
        <f>Tabel5[[#This Row],[SCORE]]-Tabel5[[#This Row],[SCORE2]]</f>
        <v>0</v>
      </c>
      <c r="L16" s="9">
        <f>Tabel5[[#This Row],[SCORE2]]-Tabel5[[#This Row],[SCORE]]</f>
        <v>0</v>
      </c>
      <c r="M16" s="9">
        <f>SUMIF(H6:H20,Klassement!B4,J6:J20)</f>
        <v>0</v>
      </c>
      <c r="O16" s="95">
        <v>1</v>
      </c>
      <c r="P16" s="96" t="s">
        <v>36</v>
      </c>
      <c r="Q16" s="97" t="s">
        <v>119</v>
      </c>
    </row>
    <row r="17" spans="2:17" ht="15.75" thickBot="1" x14ac:dyDescent="0.3">
      <c r="B17" s="10"/>
      <c r="C17" s="10"/>
      <c r="D17" s="10"/>
      <c r="E17" s="30"/>
      <c r="F17" s="16"/>
      <c r="G17" s="10"/>
      <c r="H17" s="17"/>
      <c r="I17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7" s="9">
        <f>_xlfn.IFS(Tabel5[[#This Row],[SCORE]]=0,0,Tabel5[[#This Row],[Punten Thuis ]]=2,0,Tabel5[[#This Row],[Punten Thuis ]]=0,2,Tabel5[[#This Row],[Punten Thuis ]]=1,1)</f>
        <v>0</v>
      </c>
      <c r="K17" s="9"/>
      <c r="L17" s="9"/>
      <c r="M17" s="9"/>
      <c r="O17" s="95">
        <v>2</v>
      </c>
      <c r="P17" s="96" t="s">
        <v>37</v>
      </c>
      <c r="Q17" s="97" t="s">
        <v>125</v>
      </c>
    </row>
    <row r="18" spans="2:17" ht="15.75" thickBot="1" x14ac:dyDescent="0.3">
      <c r="B18" s="1" t="s">
        <v>84</v>
      </c>
      <c r="C18" s="11">
        <v>0.91666666666666663</v>
      </c>
      <c r="D18" s="75" t="s">
        <v>56</v>
      </c>
      <c r="E18" s="30"/>
      <c r="F18" s="13"/>
      <c r="G18" s="12"/>
      <c r="H18" s="59" t="s">
        <v>52</v>
      </c>
      <c r="I18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8" s="9">
        <f>_xlfn.IFS(Tabel5[[#This Row],[SCORE]]=0,0,Tabel5[[#This Row],[Punten Thuis ]]=2,0,Tabel5[[#This Row],[Punten Thuis ]]=0,2,Tabel5[[#This Row],[Punten Thuis ]]=1,1)</f>
        <v>0</v>
      </c>
      <c r="K18" s="9">
        <f>Tabel5[[#This Row],[SCORE]]-Tabel5[[#This Row],[SCORE2]]</f>
        <v>0</v>
      </c>
      <c r="L18" s="9">
        <f>Tabel5[[#This Row],[SCORE2]]-Tabel5[[#This Row],[SCORE]]</f>
        <v>0</v>
      </c>
      <c r="M18" s="9"/>
      <c r="O18" s="95">
        <v>3</v>
      </c>
      <c r="P18" s="96" t="s">
        <v>35</v>
      </c>
      <c r="Q18" s="97" t="s">
        <v>121</v>
      </c>
    </row>
    <row r="19" spans="2:17" ht="15.75" thickBot="1" x14ac:dyDescent="0.3">
      <c r="B19" s="12" t="s">
        <v>85</v>
      </c>
      <c r="C19" s="11">
        <v>0.93402777777777779</v>
      </c>
      <c r="D19" s="58" t="s">
        <v>61</v>
      </c>
      <c r="E19" s="30"/>
      <c r="F19" s="13" t="s">
        <v>14</v>
      </c>
      <c r="G19" s="12"/>
      <c r="H19" s="77" t="s">
        <v>54</v>
      </c>
      <c r="I19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9" s="9">
        <f>_xlfn.IFS(Tabel5[[#This Row],[SCORE]]=0,0,Tabel5[[#This Row],[Punten Thuis ]]=2,0,Tabel5[[#This Row],[Punten Thuis ]]=0,2,Tabel5[[#This Row],[Punten Thuis ]]=1,1)</f>
        <v>0</v>
      </c>
      <c r="K19" s="9">
        <f>Tabel5[[#This Row],[SCORE]]-Tabel5[[#This Row],[SCORE2]]</f>
        <v>0</v>
      </c>
      <c r="L19" s="9">
        <f>Tabel5[[#This Row],[SCORE2]]-Tabel5[[#This Row],[SCORE]]</f>
        <v>0</v>
      </c>
      <c r="M19" s="9"/>
      <c r="O19" s="95">
        <v>4</v>
      </c>
      <c r="P19" s="96" t="s">
        <v>30</v>
      </c>
      <c r="Q19" s="97" t="s">
        <v>118</v>
      </c>
    </row>
    <row r="20" spans="2:17" ht="15.75" thickBot="1" x14ac:dyDescent="0.3">
      <c r="B20" s="10" t="s">
        <v>86</v>
      </c>
      <c r="C20" s="18">
        <v>0.95138888888888884</v>
      </c>
      <c r="D20" s="78" t="s">
        <v>58</v>
      </c>
      <c r="E20" s="30"/>
      <c r="F20" s="16" t="s">
        <v>14</v>
      </c>
      <c r="G20" s="10"/>
      <c r="H20" s="64" t="s">
        <v>60</v>
      </c>
      <c r="I20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0" s="9">
        <f>_xlfn.IFS(Tabel5[[#This Row],[SCORE]]=0,0,Tabel5[[#This Row],[Punten Thuis ]]=2,0,Tabel5[[#This Row],[Punten Thuis ]]=0,2,Tabel5[[#This Row],[Punten Thuis ]]=1,1)</f>
        <v>0</v>
      </c>
      <c r="K20" s="9">
        <f>Tabel5[[#This Row],[SCORE]]-Tabel5[[#This Row],[SCORE2]]</f>
        <v>0</v>
      </c>
      <c r="L20" s="9">
        <f>Tabel5[[#This Row],[SCORE2]]-Tabel5[[#This Row],[SCORE]]</f>
        <v>0</v>
      </c>
      <c r="M20" s="9"/>
      <c r="O20" s="95">
        <v>5</v>
      </c>
      <c r="P20" s="96" t="s">
        <v>33</v>
      </c>
      <c r="Q20" s="97" t="s">
        <v>127</v>
      </c>
    </row>
    <row r="21" spans="2:17" ht="15.75" thickBot="1" x14ac:dyDescent="0.3">
      <c r="B21" s="12"/>
      <c r="C21" s="12"/>
      <c r="D21" s="12"/>
      <c r="E21" s="12"/>
      <c r="F21" s="13"/>
      <c r="G21" s="12"/>
      <c r="H21" s="2"/>
      <c r="I21" s="9"/>
      <c r="J21" s="9"/>
      <c r="K21" s="9"/>
      <c r="L21" s="9"/>
      <c r="M21" s="9"/>
      <c r="O21" s="95">
        <v>6</v>
      </c>
      <c r="P21" s="96" t="s">
        <v>69</v>
      </c>
      <c r="Q21" s="97" t="s">
        <v>128</v>
      </c>
    </row>
    <row r="22" spans="2:17" ht="15.75" thickBot="1" x14ac:dyDescent="0.3">
      <c r="B22" s="10"/>
      <c r="C22" s="10"/>
      <c r="D22" s="10"/>
      <c r="E22" s="10"/>
      <c r="F22" s="9"/>
      <c r="G22" s="10"/>
      <c r="H22" s="10"/>
      <c r="I22" s="9"/>
      <c r="J22" s="9"/>
      <c r="K22" s="9"/>
      <c r="L22" s="9"/>
      <c r="M22" s="9"/>
      <c r="O22" s="98">
        <v>7</v>
      </c>
      <c r="P22" s="99" t="s">
        <v>34</v>
      </c>
      <c r="Q22" s="100" t="s">
        <v>122</v>
      </c>
    </row>
    <row r="23" spans="2:17" x14ac:dyDescent="0.25">
      <c r="C23" s="4"/>
      <c r="E23" s="4"/>
      <c r="G23" s="4"/>
    </row>
    <row r="24" spans="2:17" x14ac:dyDescent="0.25">
      <c r="E24" s="4"/>
    </row>
  </sheetData>
  <mergeCells count="1">
    <mergeCell ref="B2:H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82AC-42F0-4133-8744-7555866900C1}">
  <dimension ref="B1:I45"/>
  <sheetViews>
    <sheetView topLeftCell="A21" workbookViewId="0">
      <selection activeCell="B39" sqref="B39"/>
    </sheetView>
    <sheetView topLeftCell="A19" workbookViewId="1">
      <selection activeCell="D39" sqref="D39"/>
    </sheetView>
  </sheetViews>
  <sheetFormatPr defaultRowHeight="15" x14ac:dyDescent="0.25"/>
  <cols>
    <col min="1" max="1" width="9.140625" style="3"/>
    <col min="2" max="2" width="11.7109375" style="3" customWidth="1"/>
    <col min="3" max="3" width="13.42578125" style="3" customWidth="1"/>
    <col min="4" max="4" width="30.7109375" style="3" customWidth="1"/>
    <col min="5" max="5" width="8.85546875" style="3" customWidth="1"/>
    <col min="6" max="6" width="1.7109375" style="3" customWidth="1"/>
    <col min="7" max="7" width="9.85546875" style="3" customWidth="1"/>
    <col min="8" max="8" width="30.7109375" style="3" customWidth="1"/>
    <col min="9" max="16384" width="9.140625" style="3"/>
  </cols>
  <sheetData>
    <row r="1" spans="2:9" ht="15.75" thickBot="1" x14ac:dyDescent="0.3">
      <c r="H1" s="46"/>
      <c r="I1" s="46"/>
    </row>
    <row r="2" spans="2:9" ht="12" customHeight="1" x14ac:dyDescent="0.25">
      <c r="B2" s="110" t="s">
        <v>49</v>
      </c>
      <c r="C2" s="111"/>
      <c r="D2" s="111"/>
      <c r="E2" s="111"/>
      <c r="F2" s="111"/>
      <c r="G2" s="111"/>
      <c r="H2" s="112"/>
      <c r="I2" s="46"/>
    </row>
    <row r="3" spans="2:9" s="48" customFormat="1" ht="23.25" customHeight="1" thickBot="1" x14ac:dyDescent="0.55000000000000004">
      <c r="B3" s="113"/>
      <c r="C3" s="114"/>
      <c r="D3" s="114"/>
      <c r="E3" s="114"/>
      <c r="F3" s="114"/>
      <c r="G3" s="114"/>
      <c r="H3" s="115"/>
    </row>
    <row r="4" spans="2:9" ht="15.75" hidden="1" thickBot="1" x14ac:dyDescent="0.3">
      <c r="B4" s="68"/>
      <c r="H4" s="69"/>
    </row>
    <row r="5" spans="2:9" ht="15.75" hidden="1" thickBot="1" x14ac:dyDescent="0.3">
      <c r="B5" s="70" t="s">
        <v>4</v>
      </c>
      <c r="C5" s="7" t="s">
        <v>6</v>
      </c>
      <c r="D5" s="7" t="s">
        <v>5</v>
      </c>
      <c r="E5" s="7" t="s">
        <v>7</v>
      </c>
      <c r="F5" s="49" t="s">
        <v>0</v>
      </c>
      <c r="G5" s="7" t="s">
        <v>19</v>
      </c>
      <c r="H5" s="50" t="s">
        <v>8</v>
      </c>
    </row>
    <row r="6" spans="2:9" ht="15.75" thickBot="1" x14ac:dyDescent="0.3">
      <c r="B6" s="51" t="s">
        <v>70</v>
      </c>
      <c r="C6" s="52" t="s">
        <v>71</v>
      </c>
      <c r="D6" s="53" t="s">
        <v>72</v>
      </c>
      <c r="E6" s="54"/>
      <c r="F6" s="55"/>
      <c r="G6" s="54"/>
      <c r="H6" s="56" t="s">
        <v>73</v>
      </c>
    </row>
    <row r="7" spans="2:9" ht="15.75" thickBot="1" x14ac:dyDescent="0.3">
      <c r="B7" s="1" t="s">
        <v>87</v>
      </c>
      <c r="C7" s="11">
        <v>0.35416666666666669</v>
      </c>
      <c r="D7" s="58" t="s">
        <v>62</v>
      </c>
      <c r="E7" s="12"/>
      <c r="F7" s="13" t="s">
        <v>13</v>
      </c>
      <c r="G7" s="12"/>
      <c r="H7" s="77" t="s">
        <v>63</v>
      </c>
    </row>
    <row r="8" spans="2:9" ht="15.75" thickBot="1" x14ac:dyDescent="0.3">
      <c r="B8" s="1" t="s">
        <v>88</v>
      </c>
      <c r="C8" s="11">
        <v>0.37152777777777779</v>
      </c>
      <c r="D8" s="75" t="s">
        <v>51</v>
      </c>
      <c r="E8" s="12"/>
      <c r="F8" s="13" t="s">
        <v>13</v>
      </c>
      <c r="G8" s="12"/>
      <c r="H8" s="59" t="s">
        <v>55</v>
      </c>
    </row>
    <row r="9" spans="2:9" ht="15.75" thickBot="1" x14ac:dyDescent="0.3">
      <c r="B9" s="1" t="s">
        <v>89</v>
      </c>
      <c r="C9" s="11">
        <v>0.38541666666666669</v>
      </c>
      <c r="D9" s="58" t="s">
        <v>53</v>
      </c>
      <c r="E9" s="12"/>
      <c r="F9" s="13" t="s">
        <v>13</v>
      </c>
      <c r="G9" s="12"/>
      <c r="H9" s="77" t="s">
        <v>63</v>
      </c>
    </row>
    <row r="10" spans="2:9" ht="15.75" thickBot="1" x14ac:dyDescent="0.3">
      <c r="B10" s="15"/>
      <c r="C10" s="10"/>
      <c r="D10" s="10"/>
      <c r="E10" s="10"/>
      <c r="F10" s="16"/>
      <c r="G10" s="10"/>
      <c r="H10" s="17"/>
    </row>
    <row r="11" spans="2:9" ht="15.75" thickBot="1" x14ac:dyDescent="0.3">
      <c r="B11" s="1" t="s">
        <v>90</v>
      </c>
      <c r="C11" s="11">
        <v>0.40972222222222221</v>
      </c>
      <c r="D11" s="58" t="s">
        <v>50</v>
      </c>
      <c r="E11" s="12"/>
      <c r="F11" s="13" t="s">
        <v>13</v>
      </c>
      <c r="G11" s="12"/>
      <c r="H11" s="77" t="s">
        <v>59</v>
      </c>
    </row>
    <row r="12" spans="2:9" ht="15.75" thickBot="1" x14ac:dyDescent="0.3">
      <c r="B12" s="1" t="s">
        <v>94</v>
      </c>
      <c r="C12" s="11">
        <v>0.4201388888888889</v>
      </c>
      <c r="D12" s="75" t="s">
        <v>62</v>
      </c>
      <c r="E12" s="12"/>
      <c r="F12" s="13"/>
      <c r="G12" s="12"/>
      <c r="H12" s="59" t="s">
        <v>56</v>
      </c>
    </row>
    <row r="13" spans="2:9" ht="15.75" thickBot="1" x14ac:dyDescent="0.3">
      <c r="B13" s="1" t="s">
        <v>95</v>
      </c>
      <c r="C13" s="11">
        <v>0.4375</v>
      </c>
      <c r="D13" s="58" t="s">
        <v>61</v>
      </c>
      <c r="E13" s="12"/>
      <c r="F13" s="13" t="s">
        <v>13</v>
      </c>
      <c r="G13" s="12"/>
      <c r="H13" s="77" t="s">
        <v>57</v>
      </c>
    </row>
    <row r="14" spans="2:9" ht="15.75" thickBot="1" x14ac:dyDescent="0.3">
      <c r="B14" s="15"/>
      <c r="C14" s="10"/>
      <c r="D14" s="10"/>
      <c r="E14" s="10"/>
      <c r="F14" s="16"/>
      <c r="G14" s="10"/>
      <c r="H14" s="17"/>
    </row>
    <row r="15" spans="2:9" ht="15.75" thickBot="1" x14ac:dyDescent="0.3">
      <c r="B15" s="1" t="s">
        <v>91</v>
      </c>
      <c r="C15" s="11">
        <v>0.46180555555555558</v>
      </c>
      <c r="D15" s="75" t="s">
        <v>54</v>
      </c>
      <c r="E15" s="12"/>
      <c r="F15" s="13" t="s">
        <v>13</v>
      </c>
      <c r="G15" s="12"/>
      <c r="H15" s="59" t="s">
        <v>51</v>
      </c>
    </row>
    <row r="16" spans="2:9" ht="15.75" thickBot="1" x14ac:dyDescent="0.3">
      <c r="B16" s="15" t="s">
        <v>96</v>
      </c>
      <c r="C16" s="18">
        <v>0.47916666666666669</v>
      </c>
      <c r="D16" s="62" t="s">
        <v>52</v>
      </c>
      <c r="E16" s="10"/>
      <c r="F16" s="16" t="s">
        <v>13</v>
      </c>
      <c r="G16" s="10"/>
      <c r="H16" s="76" t="s">
        <v>60</v>
      </c>
    </row>
    <row r="17" spans="2:8" ht="15.75" thickBot="1" x14ac:dyDescent="0.3">
      <c r="B17" s="1" t="s">
        <v>97</v>
      </c>
      <c r="C17" s="11">
        <v>0.49652777777777779</v>
      </c>
      <c r="D17" s="75" t="s">
        <v>58</v>
      </c>
      <c r="E17" s="12"/>
      <c r="F17" s="13" t="s">
        <v>13</v>
      </c>
      <c r="G17" s="12"/>
      <c r="H17" s="59" t="s">
        <v>63</v>
      </c>
    </row>
    <row r="18" spans="2:8" ht="15.75" thickBot="1" x14ac:dyDescent="0.3">
      <c r="B18" s="15"/>
      <c r="C18" s="10"/>
      <c r="D18" s="10"/>
      <c r="E18" s="10"/>
      <c r="F18" s="16"/>
      <c r="G18" s="10"/>
      <c r="H18" s="17"/>
    </row>
    <row r="19" spans="2:8" ht="15.75" thickBot="1" x14ac:dyDescent="0.3">
      <c r="B19" s="1" t="s">
        <v>98</v>
      </c>
      <c r="C19" s="11">
        <v>0.52083333333333337</v>
      </c>
      <c r="D19" s="58" t="s">
        <v>53</v>
      </c>
      <c r="E19" s="12"/>
      <c r="F19" s="13" t="s">
        <v>13</v>
      </c>
      <c r="G19" s="12"/>
      <c r="H19" s="77" t="s">
        <v>62</v>
      </c>
    </row>
    <row r="20" spans="2:8" ht="15.75" thickBot="1" x14ac:dyDescent="0.3">
      <c r="B20" s="1" t="s">
        <v>92</v>
      </c>
      <c r="C20" s="11">
        <v>0.53819444444444442</v>
      </c>
      <c r="D20" s="75" t="s">
        <v>54</v>
      </c>
      <c r="E20" s="12"/>
      <c r="F20" s="13"/>
      <c r="G20" s="12"/>
      <c r="H20" s="59" t="s">
        <v>55</v>
      </c>
    </row>
    <row r="21" spans="2:8" ht="15.75" thickBot="1" x14ac:dyDescent="0.3">
      <c r="B21" s="1" t="s">
        <v>93</v>
      </c>
      <c r="C21" s="11">
        <v>0.55555555555555558</v>
      </c>
      <c r="D21" s="58" t="s">
        <v>59</v>
      </c>
      <c r="E21" s="12"/>
      <c r="F21" s="13" t="s">
        <v>13</v>
      </c>
      <c r="G21" s="12"/>
      <c r="H21" s="77" t="s">
        <v>57</v>
      </c>
    </row>
    <row r="22" spans="2:8" ht="15.75" thickBot="1" x14ac:dyDescent="0.3">
      <c r="B22" s="15"/>
      <c r="C22" s="10"/>
      <c r="D22" s="10"/>
      <c r="E22" s="10"/>
      <c r="F22" s="16"/>
      <c r="G22" s="10"/>
      <c r="H22" s="17"/>
    </row>
    <row r="23" spans="2:8" ht="15.75" thickBot="1" x14ac:dyDescent="0.3">
      <c r="B23" s="1" t="s">
        <v>99</v>
      </c>
      <c r="C23" s="11">
        <v>0.57986111111111116</v>
      </c>
      <c r="D23" s="58" t="s">
        <v>50</v>
      </c>
      <c r="E23" s="12"/>
      <c r="F23" s="13" t="s">
        <v>13</v>
      </c>
      <c r="G23" s="12"/>
      <c r="H23" s="77" t="s">
        <v>61</v>
      </c>
    </row>
    <row r="24" spans="2:8" ht="15.75" hidden="1" thickBot="1" x14ac:dyDescent="0.3">
      <c r="B24" s="15" t="s">
        <v>10</v>
      </c>
      <c r="C24" s="18">
        <v>0.59722222222222221</v>
      </c>
      <c r="D24" s="71"/>
      <c r="E24" s="10">
        <v>1</v>
      </c>
      <c r="F24" s="16" t="s">
        <v>13</v>
      </c>
      <c r="G24" s="10">
        <v>3</v>
      </c>
      <c r="H24" s="43"/>
    </row>
    <row r="25" spans="2:8" ht="15.75" thickBot="1" x14ac:dyDescent="0.3">
      <c r="B25" s="1" t="s">
        <v>100</v>
      </c>
      <c r="C25" s="11">
        <v>0.60416666666666663</v>
      </c>
      <c r="D25" s="78" t="s">
        <v>56</v>
      </c>
      <c r="E25" s="12"/>
      <c r="F25" s="13"/>
      <c r="G25" s="12"/>
      <c r="H25" s="65" t="s">
        <v>58</v>
      </c>
    </row>
    <row r="26" spans="2:8" ht="15.75" thickBot="1" x14ac:dyDescent="0.3">
      <c r="B26" s="1" t="s">
        <v>101</v>
      </c>
      <c r="C26" s="11">
        <v>0.62152777777777779</v>
      </c>
      <c r="D26" s="66" t="s">
        <v>52</v>
      </c>
      <c r="E26" s="12"/>
      <c r="F26" s="13" t="s">
        <v>13</v>
      </c>
      <c r="G26" s="12"/>
      <c r="H26" s="77" t="s">
        <v>62</v>
      </c>
    </row>
    <row r="27" spans="2:8" ht="15.75" thickBot="1" x14ac:dyDescent="0.3">
      <c r="B27" s="15"/>
      <c r="C27" s="10"/>
      <c r="D27" s="72"/>
      <c r="E27" s="10"/>
      <c r="F27" s="16"/>
      <c r="G27" s="10"/>
      <c r="H27" s="17"/>
    </row>
    <row r="28" spans="2:8" ht="15.75" hidden="1" thickBot="1" x14ac:dyDescent="0.3">
      <c r="B28" s="1" t="s">
        <v>11</v>
      </c>
      <c r="C28" s="11">
        <v>0.64583333333333337</v>
      </c>
      <c r="D28" s="41"/>
      <c r="E28" s="12">
        <v>1</v>
      </c>
      <c r="F28" s="13" t="s">
        <v>13</v>
      </c>
      <c r="G28" s="12">
        <v>2</v>
      </c>
      <c r="H28" s="44"/>
    </row>
    <row r="29" spans="2:8" ht="15.75" hidden="1" thickBot="1" x14ac:dyDescent="0.3">
      <c r="B29" s="1"/>
      <c r="C29" s="11">
        <v>0.66319444444444442</v>
      </c>
      <c r="D29" s="41"/>
      <c r="E29" s="12"/>
      <c r="F29" s="13"/>
      <c r="G29" s="12"/>
      <c r="H29" s="44"/>
    </row>
    <row r="30" spans="2:8" ht="15.75" thickBot="1" x14ac:dyDescent="0.3">
      <c r="B30" s="1" t="s">
        <v>102</v>
      </c>
      <c r="C30" s="11">
        <v>0.64583333333333337</v>
      </c>
      <c r="D30" s="66" t="s">
        <v>60</v>
      </c>
      <c r="E30" s="12"/>
      <c r="F30" s="13" t="s">
        <v>13</v>
      </c>
      <c r="G30" s="12"/>
      <c r="H30" s="77" t="s">
        <v>63</v>
      </c>
    </row>
    <row r="31" spans="2:8" ht="15.75" thickBot="1" x14ac:dyDescent="0.3">
      <c r="B31" s="82" t="s">
        <v>103</v>
      </c>
      <c r="C31" s="29">
        <v>0.66319444444444442</v>
      </c>
      <c r="D31" s="79" t="s">
        <v>51</v>
      </c>
      <c r="E31" s="30"/>
      <c r="F31" s="31"/>
      <c r="G31" s="30"/>
      <c r="H31" s="64" t="s">
        <v>59</v>
      </c>
    </row>
    <row r="32" spans="2:8" ht="15.75" thickBot="1" x14ac:dyDescent="0.3">
      <c r="B32" s="1" t="s">
        <v>104</v>
      </c>
      <c r="C32" s="11">
        <v>0.68055555555555558</v>
      </c>
      <c r="D32" s="66" t="s">
        <v>50</v>
      </c>
      <c r="E32" s="12"/>
      <c r="F32" s="13"/>
      <c r="G32" s="12"/>
      <c r="H32" s="77" t="s">
        <v>54</v>
      </c>
    </row>
    <row r="33" spans="2:8" ht="15.75" thickBot="1" x14ac:dyDescent="0.3">
      <c r="B33" s="15"/>
      <c r="C33" s="18"/>
      <c r="D33" s="72"/>
      <c r="E33" s="10"/>
      <c r="F33" s="16"/>
      <c r="G33" s="10"/>
      <c r="H33" s="17"/>
    </row>
    <row r="34" spans="2:8" ht="15.75" thickBot="1" x14ac:dyDescent="0.3">
      <c r="B34" s="1" t="s">
        <v>105</v>
      </c>
      <c r="C34" s="11">
        <v>0.70486111111111116</v>
      </c>
      <c r="D34" s="66" t="s">
        <v>55</v>
      </c>
      <c r="E34" s="12"/>
      <c r="F34" s="13"/>
      <c r="G34" s="12"/>
      <c r="H34" s="77" t="s">
        <v>61</v>
      </c>
    </row>
    <row r="35" spans="2:8" ht="15.75" thickBot="1" x14ac:dyDescent="0.3">
      <c r="B35" s="15" t="s">
        <v>106</v>
      </c>
      <c r="C35" s="18">
        <v>0.72222222222222221</v>
      </c>
      <c r="D35" s="79" t="s">
        <v>53</v>
      </c>
      <c r="E35" s="10"/>
      <c r="F35" s="16"/>
      <c r="G35" s="10"/>
      <c r="H35" s="64" t="s">
        <v>58</v>
      </c>
    </row>
    <row r="36" spans="2:8" ht="15.75" thickBot="1" x14ac:dyDescent="0.3">
      <c r="B36" s="1" t="s">
        <v>107</v>
      </c>
      <c r="C36" s="11">
        <v>0.73958333333333337</v>
      </c>
      <c r="D36" s="66" t="s">
        <v>56</v>
      </c>
      <c r="E36" s="12"/>
      <c r="F36" s="13"/>
      <c r="G36" s="12"/>
      <c r="H36" s="77" t="s">
        <v>60</v>
      </c>
    </row>
    <row r="37" spans="2:8" ht="15.75" thickBot="1" x14ac:dyDescent="0.3">
      <c r="B37" s="15"/>
      <c r="C37" s="18"/>
      <c r="D37" s="72"/>
      <c r="E37" s="10"/>
      <c r="F37" s="16"/>
      <c r="G37" s="10"/>
      <c r="H37" s="17"/>
    </row>
    <row r="38" spans="2:8" ht="15.75" thickBot="1" x14ac:dyDescent="0.3">
      <c r="B38" s="1" t="s">
        <v>108</v>
      </c>
      <c r="C38" s="11">
        <v>0.76388888888888884</v>
      </c>
      <c r="D38" s="66" t="s">
        <v>52</v>
      </c>
      <c r="E38" s="12"/>
      <c r="F38" s="13"/>
      <c r="G38" s="12"/>
      <c r="H38" s="77" t="s">
        <v>63</v>
      </c>
    </row>
    <row r="39" spans="2:8" ht="15.75" thickBot="1" x14ac:dyDescent="0.3">
      <c r="B39" s="20" t="s">
        <v>109</v>
      </c>
      <c r="C39" s="21">
        <v>0.78125</v>
      </c>
      <c r="D39" s="80" t="s">
        <v>129</v>
      </c>
      <c r="E39" s="22"/>
      <c r="F39" s="67"/>
      <c r="G39" s="22"/>
      <c r="H39" s="61" t="s">
        <v>51</v>
      </c>
    </row>
    <row r="40" spans="2:8" ht="15.75" hidden="1" thickBot="1" x14ac:dyDescent="0.3">
      <c r="B40" s="20"/>
      <c r="C40" s="21"/>
      <c r="D40" s="45"/>
      <c r="E40" s="22"/>
      <c r="F40" s="67"/>
      <c r="G40" s="22"/>
      <c r="H40" s="42"/>
    </row>
    <row r="41" spans="2:8" ht="15.75" hidden="1" thickBot="1" x14ac:dyDescent="0.3">
      <c r="B41" s="1"/>
      <c r="C41" s="11"/>
      <c r="D41" s="45"/>
      <c r="E41" s="12"/>
      <c r="F41" s="13"/>
      <c r="G41" s="12"/>
      <c r="H41" s="42"/>
    </row>
    <row r="42" spans="2:8" hidden="1" x14ac:dyDescent="0.25">
      <c r="B42" s="15"/>
      <c r="C42" s="10"/>
      <c r="D42" s="10"/>
      <c r="E42" s="10"/>
      <c r="F42" s="16"/>
      <c r="G42" s="10"/>
      <c r="H42" s="17"/>
    </row>
    <row r="43" spans="2:8" x14ac:dyDescent="0.25">
      <c r="B43" s="4"/>
      <c r="C43" s="4"/>
      <c r="D43" s="4"/>
      <c r="E43" s="4"/>
      <c r="G43" s="4"/>
      <c r="H43" s="4"/>
    </row>
    <row r="44" spans="2:8" x14ac:dyDescent="0.25">
      <c r="B44" s="4"/>
      <c r="C44" s="5"/>
      <c r="D44" s="4"/>
      <c r="E44" s="4"/>
      <c r="G44" s="4"/>
      <c r="H44" s="4"/>
    </row>
    <row r="45" spans="2:8" x14ac:dyDescent="0.25">
      <c r="B45" s="4"/>
      <c r="C45" s="5"/>
      <c r="D45" s="4"/>
      <c r="E45" s="4"/>
      <c r="G45" s="4"/>
      <c r="H45" s="4"/>
    </row>
  </sheetData>
  <mergeCells count="1">
    <mergeCell ref="B2:H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53E7-0E31-411F-9AF5-770A8DAD7099}">
  <dimension ref="B2:N31"/>
  <sheetViews>
    <sheetView tabSelected="1" workbookViewId="0">
      <selection activeCell="O11" sqref="O11"/>
    </sheetView>
    <sheetView workbookViewId="1">
      <selection activeCell="O13" sqref="O13"/>
    </sheetView>
  </sheetViews>
  <sheetFormatPr defaultRowHeight="15" x14ac:dyDescent="0.25"/>
  <cols>
    <col min="1" max="1" width="9.140625" style="3"/>
    <col min="2" max="2" width="15.42578125" style="3" customWidth="1"/>
    <col min="3" max="3" width="13.42578125" style="3" customWidth="1"/>
    <col min="4" max="4" width="30.5703125" style="3" customWidth="1"/>
    <col min="5" max="5" width="8.85546875" style="3" customWidth="1"/>
    <col min="6" max="6" width="1.7109375" style="3" customWidth="1"/>
    <col min="7" max="7" width="9.85546875" style="3" customWidth="1"/>
    <col min="8" max="8" width="30.7109375" style="3" customWidth="1"/>
    <col min="9" max="9" width="11.7109375" style="3" hidden="1" customWidth="1"/>
    <col min="10" max="10" width="8.28515625" style="3" hidden="1" customWidth="1"/>
    <col min="11" max="11" width="8.85546875" style="3" hidden="1" customWidth="1"/>
    <col min="12" max="12" width="8.7109375" style="3" hidden="1" customWidth="1"/>
    <col min="13" max="13" width="9.140625" style="3"/>
    <col min="14" max="14" width="9.140625" style="3" customWidth="1"/>
    <col min="15" max="15" width="9.85546875" style="3" customWidth="1"/>
    <col min="16" max="16384" width="9.140625" style="3"/>
  </cols>
  <sheetData>
    <row r="2" spans="2:14" ht="15.75" thickBot="1" x14ac:dyDescent="0.3">
      <c r="K2" s="3">
        <f>SUMIF(H8:H16,Klassement!B12,J8:J16)</f>
        <v>1</v>
      </c>
    </row>
    <row r="3" spans="2:14" ht="21.75" customHeight="1" x14ac:dyDescent="0.25">
      <c r="B3" s="110" t="s">
        <v>74</v>
      </c>
      <c r="C3" s="116"/>
      <c r="D3" s="116"/>
      <c r="E3" s="116"/>
      <c r="F3" s="116"/>
      <c r="G3" s="116"/>
      <c r="H3" s="117"/>
    </row>
    <row r="4" spans="2:14" ht="15.75" thickBot="1" x14ac:dyDescent="0.3">
      <c r="B4" s="118"/>
      <c r="C4" s="119"/>
      <c r="D4" s="119"/>
      <c r="E4" s="119"/>
      <c r="F4" s="119"/>
      <c r="G4" s="119"/>
      <c r="H4" s="120"/>
    </row>
    <row r="5" spans="2:14" ht="15.75" hidden="1" thickBot="1" x14ac:dyDescent="0.3">
      <c r="B5" s="7" t="s">
        <v>4</v>
      </c>
      <c r="C5" s="7" t="s">
        <v>6</v>
      </c>
      <c r="D5" s="7" t="s">
        <v>5</v>
      </c>
      <c r="E5" s="7" t="s">
        <v>7</v>
      </c>
      <c r="F5" s="7" t="s">
        <v>0</v>
      </c>
      <c r="G5" s="7" t="s">
        <v>19</v>
      </c>
      <c r="H5" s="7" t="s">
        <v>8</v>
      </c>
      <c r="I5" s="8" t="s">
        <v>15</v>
      </c>
      <c r="J5" s="8" t="s">
        <v>16</v>
      </c>
      <c r="K5" s="8" t="s">
        <v>1</v>
      </c>
      <c r="L5" s="8" t="s">
        <v>17</v>
      </c>
    </row>
    <row r="6" spans="2:14" ht="15.75" hidden="1" thickBot="1" x14ac:dyDescent="0.3">
      <c r="B6" s="7" t="s">
        <v>70</v>
      </c>
      <c r="C6" s="18" t="s">
        <v>71</v>
      </c>
      <c r="D6" s="7" t="s">
        <v>72</v>
      </c>
      <c r="E6" s="10"/>
      <c r="F6" s="24"/>
      <c r="G6" s="10"/>
      <c r="H6" s="7" t="s">
        <v>73</v>
      </c>
      <c r="I6" s="9">
        <f>_xlfn.IFS(Tabel2[[#This Row],[SCORE]]&gt;Tabel2[[#This Row],[SCORE2]],2,Tabel2[[#This Row],[SCORE]]&lt;Tabel2[[#This Row],[SCORE2]],0,Tabel2[[#This Row],[SCORE]]=Tabel2[[#This Row],[SCORE2]],1)</f>
        <v>1</v>
      </c>
      <c r="J6" s="9">
        <f>_xlfn.IFS(Tabel2[[#This Row],[SCORE]]&lt;Tabel2[[#This Row],[SCORE2]],2,Tabel2[[#This Row],[SCORE]]&gt;Tabel2[[#This Row],[SCORE2]],0,Tabel2[[#This Row],[SCORE]]=Tabel2[[#This Row],[SCORE2]],1)</f>
        <v>1</v>
      </c>
      <c r="K6" s="9"/>
      <c r="L6" s="9"/>
    </row>
    <row r="7" spans="2:14" ht="15.75" thickBot="1" x14ac:dyDescent="0.3">
      <c r="B7" s="51" t="s">
        <v>70</v>
      </c>
      <c r="C7" s="85" t="s">
        <v>71</v>
      </c>
      <c r="D7" s="54" t="s">
        <v>72</v>
      </c>
      <c r="E7" s="86"/>
      <c r="F7" s="87"/>
      <c r="G7" s="86"/>
      <c r="H7" s="54" t="s">
        <v>73</v>
      </c>
      <c r="I7" s="88">
        <f>_xlfn.IFS(Tabel2[[#This Row],[SCORE]]&gt;Tabel2[[#This Row],[SCORE2]],2,Tabel2[[#This Row],[SCORE]]&lt;Tabel2[[#This Row],[SCORE2]],0,Tabel2[[#This Row],[SCORE]]=Tabel2[[#This Row],[SCORE2]],1)</f>
        <v>1</v>
      </c>
      <c r="J7" s="88">
        <f>_xlfn.IFS(Tabel2[[#This Row],[SCORE]]&lt;Tabel2[[#This Row],[SCORE2]],2,Tabel2[[#This Row],[SCORE]]&gt;Tabel2[[#This Row],[SCORE2]],0,Tabel2[[#This Row],[SCORE]]=Tabel2[[#This Row],[SCORE2]],1)</f>
        <v>1</v>
      </c>
      <c r="K7" s="88"/>
      <c r="L7" s="89"/>
    </row>
    <row r="8" spans="2:14" ht="15.75" thickBot="1" x14ac:dyDescent="0.3">
      <c r="B8" s="84" t="s">
        <v>110</v>
      </c>
      <c r="C8" s="21">
        <v>0.375</v>
      </c>
      <c r="D8" s="60" t="s">
        <v>61</v>
      </c>
      <c r="E8" s="22"/>
      <c r="F8" s="23" t="s">
        <v>14</v>
      </c>
      <c r="G8" s="22"/>
      <c r="H8" s="81" t="s">
        <v>59</v>
      </c>
      <c r="I8" s="9">
        <f>_xlfn.IFS(Tabel2[[#This Row],[SCORE]]&gt;Tabel2[[#This Row],[SCORE2]],2,Tabel2[[#This Row],[SCORE]]&lt;Tabel2[[#This Row],[SCORE2]],0,Tabel2[[#This Row],[SCORE]]=Tabel2[[#This Row],[SCORE2]],1)</f>
        <v>1</v>
      </c>
      <c r="J8" s="9">
        <f>_xlfn.IFS(Tabel2[[#This Row],[SCORE]]&lt;Tabel2[[#This Row],[SCORE2]],2,Tabel2[[#This Row],[SCORE]]&gt;Tabel2[[#This Row],[SCORE2]],0,Tabel2[[#This Row],[SCORE]]=Tabel2[[#This Row],[SCORE2]],1)</f>
        <v>1</v>
      </c>
      <c r="K8" s="9"/>
      <c r="L8" s="9"/>
    </row>
    <row r="9" spans="2:14" ht="15.75" thickBot="1" x14ac:dyDescent="0.3">
      <c r="B9" s="1" t="s">
        <v>111</v>
      </c>
      <c r="C9" s="11">
        <v>0.3923611111111111</v>
      </c>
      <c r="D9" s="75" t="s">
        <v>60</v>
      </c>
      <c r="E9" s="12"/>
      <c r="F9" s="19" t="s">
        <v>14</v>
      </c>
      <c r="G9" s="12"/>
      <c r="H9" s="59" t="s">
        <v>62</v>
      </c>
      <c r="I9" s="9">
        <f>_xlfn.IFS(Tabel2[[#This Row],[SCORE]]&gt;Tabel2[[#This Row],[SCORE2]],2,Tabel2[[#This Row],[SCORE]]&lt;Tabel2[[#This Row],[SCORE2]],0,Tabel2[[#This Row],[SCORE]]=Tabel2[[#This Row],[SCORE2]],1)</f>
        <v>1</v>
      </c>
      <c r="J9" s="9">
        <f>_xlfn.IFS(Tabel2[[#This Row],[SCORE]]&lt;Tabel2[[#This Row],[SCORE2]],2,Tabel2[[#This Row],[SCORE]]&gt;Tabel2[[#This Row],[SCORE2]],0,Tabel2[[#This Row],[SCORE]]=Tabel2[[#This Row],[SCORE2]],1)</f>
        <v>1</v>
      </c>
      <c r="K9" s="9"/>
      <c r="L9" s="9"/>
    </row>
    <row r="10" spans="2:14" ht="15.75" thickBot="1" x14ac:dyDescent="0.3">
      <c r="B10" s="20" t="s">
        <v>112</v>
      </c>
      <c r="C10" s="21">
        <v>0.40972222222222221</v>
      </c>
      <c r="D10" s="60" t="s">
        <v>57</v>
      </c>
      <c r="E10" s="22"/>
      <c r="F10" s="23" t="s">
        <v>14</v>
      </c>
      <c r="G10" s="22"/>
      <c r="H10" s="81" t="s">
        <v>54</v>
      </c>
      <c r="I10" s="9">
        <f>_xlfn.IFS(Tabel2[[#This Row],[SCORE]]&gt;Tabel2[[#This Row],[SCORE2]],2,Tabel2[[#This Row],[SCORE]]&lt;Tabel2[[#This Row],[SCORE2]],0,Tabel2[[#This Row],[SCORE]]=Tabel2[[#This Row],[SCORE2]],1)</f>
        <v>1</v>
      </c>
      <c r="J10" s="9">
        <f>_xlfn.IFS(Tabel2[[#This Row],[SCORE]]&lt;Tabel2[[#This Row],[SCORE2]],2,Tabel2[[#This Row],[SCORE]]&gt;Tabel2[[#This Row],[SCORE2]],0,Tabel2[[#This Row],[SCORE]]=Tabel2[[#This Row],[SCORE2]],1)</f>
        <v>1</v>
      </c>
      <c r="K10" s="9"/>
      <c r="L10" s="9"/>
    </row>
    <row r="11" spans="2:14" ht="15.75" thickBot="1" x14ac:dyDescent="0.3">
      <c r="B11" s="15"/>
      <c r="C11" s="10"/>
      <c r="D11" s="10"/>
      <c r="E11" s="10"/>
      <c r="F11" s="24"/>
      <c r="G11" s="10"/>
      <c r="H11" s="17"/>
      <c r="I11" s="9">
        <f>_xlfn.IFS(Tabel2[[#This Row],[SCORE]]&gt;Tabel2[[#This Row],[SCORE2]],2,Tabel2[[#This Row],[SCORE]]&lt;Tabel2[[#This Row],[SCORE2]],0,Tabel2[[#This Row],[SCORE]]=Tabel2[[#This Row],[SCORE2]],1)</f>
        <v>1</v>
      </c>
      <c r="J11" s="9">
        <f>_xlfn.IFS(Tabel2[[#This Row],[SCORE]]&lt;Tabel2[[#This Row],[SCORE2]],2,Tabel2[[#This Row],[SCORE]]&gt;Tabel2[[#This Row],[SCORE2]],0,Tabel2[[#This Row],[SCORE]]=Tabel2[[#This Row],[SCORE2]],1)</f>
        <v>1</v>
      </c>
      <c r="K11" s="9"/>
      <c r="L11" s="9"/>
    </row>
    <row r="12" spans="2:14" ht="15.75" thickBot="1" x14ac:dyDescent="0.3">
      <c r="B12" s="1" t="s">
        <v>113</v>
      </c>
      <c r="C12" s="11">
        <v>0.43402777777777779</v>
      </c>
      <c r="D12" s="73" t="s">
        <v>50</v>
      </c>
      <c r="E12" s="12"/>
      <c r="F12" s="19" t="s">
        <v>14</v>
      </c>
      <c r="G12" s="12"/>
      <c r="H12" s="77" t="s">
        <v>55</v>
      </c>
      <c r="I12" s="9">
        <f>_xlfn.IFS(Tabel2[[#This Row],[SCORE]]&gt;Tabel2[[#This Row],[SCORE2]],2,Tabel2[[#This Row],[SCORE]]&lt;Tabel2[[#This Row],[SCORE2]],0,Tabel2[[#This Row],[SCORE]]=Tabel2[[#This Row],[SCORE2]],1)</f>
        <v>1</v>
      </c>
      <c r="J12" s="9">
        <f>_xlfn.IFS(Tabel2[[#This Row],[SCORE]]&lt;Tabel2[[#This Row],[SCORE2]],2,Tabel2[[#This Row],[SCORE]]&gt;Tabel2[[#This Row],[SCORE2]],0,Tabel2[[#This Row],[SCORE]]=Tabel2[[#This Row],[SCORE2]],1)</f>
        <v>1</v>
      </c>
      <c r="K12" s="9"/>
      <c r="L12" s="9"/>
      <c r="N12" s="9"/>
    </row>
    <row r="13" spans="2:14" ht="15.75" thickBot="1" x14ac:dyDescent="0.3">
      <c r="B13" s="1" t="s">
        <v>114</v>
      </c>
      <c r="C13" s="11">
        <v>0.4513888888888889</v>
      </c>
      <c r="D13" s="75" t="s">
        <v>53</v>
      </c>
      <c r="E13" s="12"/>
      <c r="F13" s="19" t="s">
        <v>14</v>
      </c>
      <c r="G13" s="12"/>
      <c r="H13" s="59" t="s">
        <v>52</v>
      </c>
      <c r="I13" s="9">
        <f>_xlfn.IFS(Tabel2[[#This Row],[SCORE]]&gt;Tabel2[[#This Row],[SCORE2]],2,Tabel2[[#This Row],[SCORE]]&lt;Tabel2[[#This Row],[SCORE2]],0,Tabel2[[#This Row],[SCORE]]=Tabel2[[#This Row],[SCORE2]],1)</f>
        <v>1</v>
      </c>
      <c r="J13" s="9">
        <f>_xlfn.IFS(Tabel2[[#This Row],[SCORE]]&lt;Tabel2[[#This Row],[SCORE2]],2,Tabel2[[#This Row],[SCORE]]&gt;Tabel2[[#This Row],[SCORE2]],0,Tabel2[[#This Row],[SCORE]]=Tabel2[[#This Row],[SCORE2]],1)</f>
        <v>1</v>
      </c>
      <c r="K13" s="9"/>
      <c r="L13" s="9"/>
    </row>
    <row r="14" spans="2:14" ht="15.75" thickBot="1" x14ac:dyDescent="0.3">
      <c r="B14" s="20" t="s">
        <v>115</v>
      </c>
      <c r="C14" s="21">
        <v>0.46875</v>
      </c>
      <c r="D14" s="60" t="s">
        <v>63</v>
      </c>
      <c r="E14" s="22"/>
      <c r="F14" s="23"/>
      <c r="G14" s="22"/>
      <c r="H14" s="81" t="s">
        <v>56</v>
      </c>
      <c r="I14" s="9">
        <f>_xlfn.IFS(Tabel2[[#This Row],[SCORE]]&gt;Tabel2[[#This Row],[SCORE2]],2,Tabel2[[#This Row],[SCORE]]&lt;Tabel2[[#This Row],[SCORE2]],0,Tabel2[[#This Row],[SCORE]]=Tabel2[[#This Row],[SCORE2]],1)</f>
        <v>1</v>
      </c>
      <c r="J14" s="9">
        <f>_xlfn.IFS(Tabel2[[#This Row],[SCORE]]&lt;Tabel2[[#This Row],[SCORE2]],2,Tabel2[[#This Row],[SCORE]]&gt;Tabel2[[#This Row],[SCORE2]],0,Tabel2[[#This Row],[SCORE]]=Tabel2[[#This Row],[SCORE2]],1)</f>
        <v>1</v>
      </c>
      <c r="K14" s="9"/>
      <c r="L14" s="9"/>
    </row>
    <row r="15" spans="2:14" ht="15.75" thickBot="1" x14ac:dyDescent="0.3">
      <c r="B15" s="20"/>
      <c r="C15" s="21"/>
      <c r="D15" s="22"/>
      <c r="E15" s="22"/>
      <c r="F15" s="23" t="s">
        <v>14</v>
      </c>
      <c r="G15" s="22"/>
      <c r="H15" s="25"/>
      <c r="I15" s="9">
        <f>_xlfn.IFS(Tabel2[[#This Row],[SCORE]]&gt;Tabel2[[#This Row],[SCORE2]],2,Tabel2[[#This Row],[SCORE]]&lt;Tabel2[[#This Row],[SCORE2]],0,Tabel2[[#This Row],[SCORE]]=Tabel2[[#This Row],[SCORE2]],1)</f>
        <v>1</v>
      </c>
      <c r="J15" s="9">
        <f>_xlfn.IFS(Tabel2[[#This Row],[SCORE]]&lt;Tabel2[[#This Row],[SCORE2]],2,Tabel2[[#This Row],[SCORE]]&gt;Tabel2[[#This Row],[SCORE2]],0,Tabel2[[#This Row],[SCORE]]=Tabel2[[#This Row],[SCORE2]],1)</f>
        <v>1</v>
      </c>
      <c r="K15" s="9"/>
      <c r="L15" s="9"/>
    </row>
    <row r="16" spans="2:14" ht="15.75" thickBot="1" x14ac:dyDescent="0.3">
      <c r="B16" s="15" t="s">
        <v>116</v>
      </c>
      <c r="C16" s="18">
        <v>0.49305555555555558</v>
      </c>
      <c r="D16" s="62" t="s">
        <v>58</v>
      </c>
      <c r="E16" s="10"/>
      <c r="F16" s="24"/>
      <c r="G16" s="10"/>
      <c r="H16" s="76" t="s">
        <v>62</v>
      </c>
      <c r="I16" s="9">
        <f>_xlfn.IFS(Tabel2[[#This Row],[SCORE]]&gt;Tabel2[[#This Row],[SCORE2]],2,Tabel2[[#This Row],[SCORE]]&lt;Tabel2[[#This Row],[SCORE2]],0,Tabel2[[#This Row],[SCORE]]=Tabel2[[#This Row],[SCORE2]],1)</f>
        <v>1</v>
      </c>
      <c r="J16" s="9">
        <f>_xlfn.IFS(Tabel2[[#This Row],[SCORE]]&lt;Tabel2[[#This Row],[SCORE2]],2,Tabel2[[#This Row],[SCORE]]&gt;Tabel2[[#This Row],[SCORE2]],0,Tabel2[[#This Row],[SCORE]]=Tabel2[[#This Row],[SCORE2]],1)</f>
        <v>1</v>
      </c>
      <c r="K16" s="9"/>
      <c r="L16" s="9"/>
    </row>
    <row r="17" spans="2:14" ht="15.75" thickBot="1" x14ac:dyDescent="0.3">
      <c r="B17" s="1"/>
      <c r="C17" s="11">
        <v>0.51041666666666663</v>
      </c>
      <c r="D17" s="12"/>
      <c r="E17" s="12"/>
      <c r="F17" s="19" t="s">
        <v>14</v>
      </c>
      <c r="G17" s="12"/>
      <c r="H17" s="83"/>
      <c r="I17" s="9">
        <f>_xlfn.IFS(Tabel2[[#This Row],[SCORE]]&gt;Tabel2[[#This Row],[SCORE2]],2,Tabel2[[#This Row],[SCORE]]&lt;Tabel2[[#This Row],[SCORE2]],0,Tabel2[[#This Row],[SCORE]]=Tabel2[[#This Row],[SCORE2]],1)</f>
        <v>1</v>
      </c>
      <c r="J17" s="9">
        <f>_xlfn.IFS(Tabel2[[#This Row],[SCORE]]&lt;Tabel2[[#This Row],[SCORE2]],2,Tabel2[[#This Row],[SCORE]]&gt;Tabel2[[#This Row],[SCORE2]],0,Tabel2[[#This Row],[SCORE]]=Tabel2[[#This Row],[SCORE2]],1)</f>
        <v>1</v>
      </c>
      <c r="K17" s="9"/>
      <c r="L17" s="9"/>
    </row>
    <row r="18" spans="2:14" ht="15.75" thickBot="1" x14ac:dyDescent="0.3">
      <c r="B18" s="26"/>
      <c r="C18" s="18"/>
      <c r="D18" s="10"/>
      <c r="E18" s="10"/>
      <c r="F18" s="24"/>
      <c r="G18" s="10"/>
      <c r="H18" s="17"/>
      <c r="I18" s="9">
        <f>_xlfn.IFS(Tabel2[[#This Row],[SCORE]]&gt;Tabel2[[#This Row],[SCORE2]],2,Tabel2[[#This Row],[SCORE]]&lt;Tabel2[[#This Row],[SCORE2]],0,Tabel2[[#This Row],[SCORE]]=Tabel2[[#This Row],[SCORE2]],1)</f>
        <v>1</v>
      </c>
      <c r="J18" s="9">
        <f>_xlfn.IFS(Tabel2[[#This Row],[SCORE]]&lt;Tabel2[[#This Row],[SCORE2]],2,Tabel2[[#This Row],[SCORE]]&gt;Tabel2[[#This Row],[SCORE2]],0,Tabel2[[#This Row],[SCORE]]=Tabel2[[#This Row],[SCORE2]],1)</f>
        <v>1</v>
      </c>
      <c r="K18" s="9"/>
      <c r="L18" s="9"/>
    </row>
    <row r="19" spans="2:14" ht="15.75" thickBot="1" x14ac:dyDescent="0.3">
      <c r="B19" s="27" t="s">
        <v>40</v>
      </c>
      <c r="C19" s="11">
        <v>0.53472222222222221</v>
      </c>
      <c r="D19" s="58"/>
      <c r="E19" s="12"/>
      <c r="F19" s="19" t="s">
        <v>14</v>
      </c>
      <c r="G19" s="12"/>
      <c r="H19" s="59"/>
      <c r="I19" s="9">
        <f>_xlfn.IFS(Tabel2[[#This Row],[SCORE]]&gt;Tabel2[[#This Row],[SCORE2]],2,Tabel2[[#This Row],[SCORE]]&lt;Tabel2[[#This Row],[SCORE2]],0,Tabel2[[#This Row],[SCORE]]=Tabel2[[#This Row],[SCORE2]],1)</f>
        <v>1</v>
      </c>
      <c r="J19" s="9">
        <f>_xlfn.IFS(Tabel2[[#This Row],[SCORE]]&lt;Tabel2[[#This Row],[SCORE2]],2,Tabel2[[#This Row],[SCORE]]&gt;Tabel2[[#This Row],[SCORE2]],0,Tabel2[[#This Row],[SCORE]]=Tabel2[[#This Row],[SCORE2]],1)</f>
        <v>1</v>
      </c>
      <c r="K19" s="9"/>
      <c r="L19" s="9"/>
    </row>
    <row r="20" spans="2:14" ht="15.75" thickBot="1" x14ac:dyDescent="0.3">
      <c r="B20" s="27" t="s">
        <v>41</v>
      </c>
      <c r="C20" s="11">
        <v>0.55208333333333337</v>
      </c>
      <c r="D20" s="58"/>
      <c r="E20" s="12"/>
      <c r="F20" s="19"/>
      <c r="G20" s="12"/>
      <c r="H20" s="59"/>
      <c r="I20" s="9">
        <f>_xlfn.IFS(Tabel2[[#This Row],[SCORE]]&gt;Tabel2[[#This Row],[SCORE2]],2,Tabel2[[#This Row],[SCORE]]&lt;Tabel2[[#This Row],[SCORE2]],0,Tabel2[[#This Row],[SCORE]]=Tabel2[[#This Row],[SCORE2]],1)</f>
        <v>1</v>
      </c>
      <c r="J20" s="9">
        <f>_xlfn.IFS(Tabel2[[#This Row],[SCORE]]&lt;Tabel2[[#This Row],[SCORE2]],2,Tabel2[[#This Row],[SCORE]]&gt;Tabel2[[#This Row],[SCORE2]],0,Tabel2[[#This Row],[SCORE]]=Tabel2[[#This Row],[SCORE2]],1)</f>
        <v>1</v>
      </c>
      <c r="K20" s="9"/>
      <c r="L20" s="9"/>
    </row>
    <row r="21" spans="2:14" ht="15.75" thickBot="1" x14ac:dyDescent="0.3">
      <c r="B21" s="27" t="s">
        <v>65</v>
      </c>
      <c r="C21" s="11">
        <v>0.56944444444444442</v>
      </c>
      <c r="D21" s="58"/>
      <c r="E21" s="12"/>
      <c r="F21" s="19" t="s">
        <v>14</v>
      </c>
      <c r="G21" s="12"/>
      <c r="H21" s="59"/>
      <c r="I21" s="9">
        <f>_xlfn.IFS(Tabel2[[#This Row],[SCORE]]&gt;Tabel2[[#This Row],[SCORE2]],2,Tabel2[[#This Row],[SCORE]]&lt;Tabel2[[#This Row],[SCORE2]],0,Tabel2[[#This Row],[SCORE]]=Tabel2[[#This Row],[SCORE2]],1)</f>
        <v>1</v>
      </c>
      <c r="J21" s="9">
        <f>_xlfn.IFS(Tabel2[[#This Row],[SCORE]]&lt;Tabel2[[#This Row],[SCORE2]],2,Tabel2[[#This Row],[SCORE]]&gt;Tabel2[[#This Row],[SCORE2]],0,Tabel2[[#This Row],[SCORE]]=Tabel2[[#This Row],[SCORE2]],1)</f>
        <v>1</v>
      </c>
      <c r="K21" s="9"/>
      <c r="L21" s="9"/>
    </row>
    <row r="22" spans="2:14" ht="15.75" thickBot="1" x14ac:dyDescent="0.3">
      <c r="B22" s="15"/>
      <c r="C22" s="18"/>
      <c r="D22" s="10"/>
      <c r="E22" s="10"/>
      <c r="F22" s="24"/>
      <c r="G22" s="10"/>
      <c r="H22" s="17"/>
      <c r="I22" s="9">
        <f>_xlfn.IFS(Tabel2[[#This Row],[SCORE]]&gt;Tabel2[[#This Row],[SCORE2]],2,Tabel2[[#This Row],[SCORE]]&lt;Tabel2[[#This Row],[SCORE2]],0,Tabel2[[#This Row],[SCORE]]=Tabel2[[#This Row],[SCORE2]],1)</f>
        <v>1</v>
      </c>
      <c r="J22" s="9">
        <f>_xlfn.IFS(Tabel2[[#This Row],[SCORE]]&lt;Tabel2[[#This Row],[SCORE2]],2,Tabel2[[#This Row],[SCORE]]&gt;Tabel2[[#This Row],[SCORE2]],0,Tabel2[[#This Row],[SCORE]]=Tabel2[[#This Row],[SCORE2]],1)</f>
        <v>1</v>
      </c>
      <c r="K22" s="9"/>
      <c r="L22" s="9"/>
    </row>
    <row r="23" spans="2:14" ht="15.75" thickBot="1" x14ac:dyDescent="0.3">
      <c r="B23" s="27" t="s">
        <v>42</v>
      </c>
      <c r="C23" s="11">
        <v>0.59375</v>
      </c>
      <c r="D23" s="58"/>
      <c r="E23" s="12"/>
      <c r="F23" s="19" t="s">
        <v>14</v>
      </c>
      <c r="G23" s="12"/>
      <c r="H23" s="59"/>
      <c r="I23" s="9">
        <f>_xlfn.IFS(Tabel2[[#This Row],[SCORE]]&gt;Tabel2[[#This Row],[SCORE2]],2,Tabel2[[#This Row],[SCORE]]&lt;Tabel2[[#This Row],[SCORE2]],0,Tabel2[[#This Row],[SCORE]]=Tabel2[[#This Row],[SCORE2]],1)</f>
        <v>1</v>
      </c>
      <c r="J23" s="9">
        <f>_xlfn.IFS(Tabel2[[#This Row],[SCORE]]&lt;Tabel2[[#This Row],[SCORE2]],2,Tabel2[[#This Row],[SCORE]]&gt;Tabel2[[#This Row],[SCORE2]],0,Tabel2[[#This Row],[SCORE]]=Tabel2[[#This Row],[SCORE2]],1)</f>
        <v>1</v>
      </c>
      <c r="K23" s="9"/>
      <c r="L23" s="9"/>
    </row>
    <row r="24" spans="2:14" ht="15.75" thickBot="1" x14ac:dyDescent="0.3">
      <c r="B24" s="28" t="s">
        <v>43</v>
      </c>
      <c r="C24" s="21">
        <v>0.61111111111111116</v>
      </c>
      <c r="D24" s="60"/>
      <c r="E24" s="22"/>
      <c r="F24" s="23"/>
      <c r="G24" s="22"/>
      <c r="H24" s="61"/>
      <c r="I24" s="9">
        <f>_xlfn.IFS(Tabel2[[#This Row],[SCORE]]&gt;Tabel2[[#This Row],[SCORE2]],2,Tabel2[[#This Row],[SCORE]]&lt;Tabel2[[#This Row],[SCORE2]],0,Tabel2[[#This Row],[SCORE]]=Tabel2[[#This Row],[SCORE2]],1)</f>
        <v>1</v>
      </c>
      <c r="J24" s="9">
        <f>_xlfn.IFS(Tabel2[[#This Row],[SCORE]]&lt;Tabel2[[#This Row],[SCORE2]],2,Tabel2[[#This Row],[SCORE]]&gt;Tabel2[[#This Row],[SCORE2]],0,Tabel2[[#This Row],[SCORE]]=Tabel2[[#This Row],[SCORE2]],1)</f>
        <v>1</v>
      </c>
      <c r="K24" s="9"/>
      <c r="L24" s="9"/>
    </row>
    <row r="25" spans="2:14" ht="15.75" thickBot="1" x14ac:dyDescent="0.3">
      <c r="B25" s="28" t="s">
        <v>44</v>
      </c>
      <c r="C25" s="21">
        <v>0.62847222222222221</v>
      </c>
      <c r="D25" s="60"/>
      <c r="E25" s="22"/>
      <c r="F25" s="23" t="s">
        <v>14</v>
      </c>
      <c r="G25" s="22"/>
      <c r="H25" s="61"/>
      <c r="I25" s="9">
        <f>_xlfn.IFS(Tabel2[[#This Row],[SCORE]]&gt;Tabel2[[#This Row],[SCORE2]],2,Tabel2[[#This Row],[SCORE]]&lt;Tabel2[[#This Row],[SCORE2]],0,Tabel2[[#This Row],[SCORE]]=Tabel2[[#This Row],[SCORE2]],1)</f>
        <v>1</v>
      </c>
      <c r="J25" s="9">
        <f>_xlfn.IFS(Tabel2[[#This Row],[SCORE]]&lt;Tabel2[[#This Row],[SCORE2]],2,Tabel2[[#This Row],[SCORE]]&gt;Tabel2[[#This Row],[SCORE2]],0,Tabel2[[#This Row],[SCORE]]=Tabel2[[#This Row],[SCORE2]],1)</f>
        <v>1</v>
      </c>
      <c r="K25" s="9"/>
      <c r="L25" s="9"/>
    </row>
    <row r="26" spans="2:14" ht="15.75" thickBot="1" x14ac:dyDescent="0.3">
      <c r="B26" s="26"/>
      <c r="C26" s="18"/>
      <c r="D26" s="10"/>
      <c r="E26" s="10"/>
      <c r="F26" s="24"/>
      <c r="G26" s="10"/>
      <c r="H26" s="17"/>
      <c r="I26" s="9">
        <f>_xlfn.IFS(Tabel2[[#This Row],[SCORE]]&gt;Tabel2[[#This Row],[SCORE2]],2,Tabel2[[#This Row],[SCORE]]&lt;Tabel2[[#This Row],[SCORE2]],0,Tabel2[[#This Row],[SCORE]]=Tabel2[[#This Row],[SCORE2]],1)</f>
        <v>1</v>
      </c>
      <c r="J26" s="9">
        <f>_xlfn.IFS(Tabel2[[#This Row],[SCORE]]&lt;Tabel2[[#This Row],[SCORE2]],2,Tabel2[[#This Row],[SCORE]]&gt;Tabel2[[#This Row],[SCORE2]],0,Tabel2[[#This Row],[SCORE]]=Tabel2[[#This Row],[SCORE2]],1)</f>
        <v>1</v>
      </c>
      <c r="K26" s="9"/>
      <c r="L26" s="9"/>
    </row>
    <row r="27" spans="2:14" ht="15.75" thickBot="1" x14ac:dyDescent="0.3">
      <c r="B27" s="27" t="s">
        <v>45</v>
      </c>
      <c r="C27" s="11">
        <v>0.65277777777777779</v>
      </c>
      <c r="D27" s="58"/>
      <c r="E27" s="12"/>
      <c r="F27" s="19"/>
      <c r="G27" s="12"/>
      <c r="H27" s="59"/>
      <c r="I27" s="9">
        <f>_xlfn.IFS(Tabel2[[#This Row],[SCORE]]&gt;Tabel2[[#This Row],[SCORE2]],2,Tabel2[[#This Row],[SCORE]]&lt;Tabel2[[#This Row],[SCORE2]],0,Tabel2[[#This Row],[SCORE]]=Tabel2[[#This Row],[SCORE2]],1)</f>
        <v>1</v>
      </c>
      <c r="J27" s="9">
        <f>_xlfn.IFS(Tabel2[[#This Row],[SCORE]]&lt;Tabel2[[#This Row],[SCORE2]],2,Tabel2[[#This Row],[SCORE]]&gt;Tabel2[[#This Row],[SCORE2]],0,Tabel2[[#This Row],[SCORE]]=Tabel2[[#This Row],[SCORE2]],1)</f>
        <v>1</v>
      </c>
      <c r="K27" s="9"/>
      <c r="L27" s="9"/>
    </row>
    <row r="28" spans="2:14" ht="15.75" thickBot="1" x14ac:dyDescent="0.3">
      <c r="B28" s="27" t="s">
        <v>46</v>
      </c>
      <c r="C28" s="11">
        <v>0.67013888888888884</v>
      </c>
      <c r="D28" s="58"/>
      <c r="E28" s="12"/>
      <c r="F28" s="19"/>
      <c r="G28" s="12"/>
      <c r="H28" s="59"/>
      <c r="I28" s="9">
        <f>_xlfn.IFS(Tabel2[[#This Row],[SCORE]]&gt;Tabel2[[#This Row],[SCORE2]],2,Tabel2[[#This Row],[SCORE]]&lt;Tabel2[[#This Row],[SCORE2]],0,Tabel2[[#This Row],[SCORE]]=Tabel2[[#This Row],[SCORE2]],1)</f>
        <v>1</v>
      </c>
      <c r="J28" s="9">
        <f>_xlfn.IFS(Tabel2[[#This Row],[SCORE]]&lt;Tabel2[[#This Row],[SCORE2]],2,Tabel2[[#This Row],[SCORE]]&gt;Tabel2[[#This Row],[SCORE2]],0,Tabel2[[#This Row],[SCORE]]=Tabel2[[#This Row],[SCORE2]],1)</f>
        <v>1</v>
      </c>
      <c r="K28" s="9"/>
      <c r="L28" s="9"/>
    </row>
    <row r="29" spans="2:14" ht="15.75" thickBot="1" x14ac:dyDescent="0.3">
      <c r="B29" s="20"/>
      <c r="C29" s="21"/>
      <c r="D29" s="22"/>
      <c r="E29" s="22"/>
      <c r="F29" s="23"/>
      <c r="G29" s="22"/>
      <c r="H29" s="25"/>
      <c r="I29" s="9">
        <f>_xlfn.IFS(Tabel2[[#This Row],[SCORE]]&gt;Tabel2[[#This Row],[SCORE2]],2,Tabel2[[#This Row],[SCORE]]&lt;Tabel2[[#This Row],[SCORE2]],0,Tabel2[[#This Row],[SCORE]]=Tabel2[[#This Row],[SCORE2]],1)</f>
        <v>1</v>
      </c>
      <c r="J29" s="9">
        <f>_xlfn.IFS(Tabel2[[#This Row],[SCORE]]&lt;Tabel2[[#This Row],[SCORE2]],2,Tabel2[[#This Row],[SCORE]]&gt;Tabel2[[#This Row],[SCORE2]],0,Tabel2[[#This Row],[SCORE]]=Tabel2[[#This Row],[SCORE2]],1)</f>
        <v>1</v>
      </c>
      <c r="K29" s="9"/>
      <c r="L29" s="9"/>
      <c r="N29" s="3">
        <f>SUMIF(D8:D16,Klassement!B3,I8:I16)</f>
        <v>1</v>
      </c>
    </row>
    <row r="30" spans="2:14" ht="15.75" thickBot="1" x14ac:dyDescent="0.3">
      <c r="B30" s="1" t="s">
        <v>12</v>
      </c>
      <c r="C30" s="11">
        <v>0.69444444444444442</v>
      </c>
      <c r="D30" s="58"/>
      <c r="E30" s="12"/>
      <c r="F30" s="19" t="s">
        <v>14</v>
      </c>
      <c r="G30" s="12"/>
      <c r="H30" s="59"/>
      <c r="I30" s="9">
        <f>_xlfn.IFS(Tabel2[[#This Row],[SCORE]]&gt;Tabel2[[#This Row],[SCORE2]],2,Tabel2[[#This Row],[SCORE]]&lt;Tabel2[[#This Row],[SCORE2]],0,Tabel2[[#This Row],[SCORE]]=Tabel2[[#This Row],[SCORE2]],1)</f>
        <v>1</v>
      </c>
      <c r="J30" s="9">
        <f>_xlfn.IFS(Tabel2[[#This Row],[SCORE]]&lt;Tabel2[[#This Row],[SCORE2]],2,Tabel2[[#This Row],[SCORE]]&gt;Tabel2[[#This Row],[SCORE2]],0,Tabel2[[#This Row],[SCORE]]=Tabel2[[#This Row],[SCORE2]],1)</f>
        <v>1</v>
      </c>
      <c r="K30" s="9"/>
      <c r="L30" s="9"/>
    </row>
    <row r="31" spans="2:14" x14ac:dyDescent="0.25">
      <c r="B31" s="4"/>
      <c r="C31" s="4"/>
      <c r="D31" s="4"/>
      <c r="E31" s="4"/>
      <c r="F31" s="4"/>
      <c r="G31" s="4"/>
      <c r="H31" s="4"/>
    </row>
  </sheetData>
  <mergeCells count="1">
    <mergeCell ref="B3:H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663E-4B2C-4715-BB55-64E3685CA241}">
  <dimension ref="A2:N17"/>
  <sheetViews>
    <sheetView workbookViewId="0">
      <selection activeCell="M7" sqref="M7"/>
    </sheetView>
    <sheetView workbookViewId="1"/>
  </sheetViews>
  <sheetFormatPr defaultRowHeight="15" x14ac:dyDescent="0.25"/>
  <cols>
    <col min="1" max="1" width="9.85546875" customWidth="1"/>
    <col min="2" max="2" width="24.85546875" customWidth="1"/>
    <col min="3" max="3" width="14.5703125" customWidth="1"/>
    <col min="4" max="4" width="13.7109375" customWidth="1"/>
    <col min="5" max="5" width="14" customWidth="1"/>
    <col min="6" max="6" width="6.42578125" hidden="1" customWidth="1"/>
    <col min="7" max="7" width="8.85546875" customWidth="1"/>
    <col min="8" max="8" width="12.28515625" customWidth="1"/>
    <col min="9" max="11" width="11.85546875" customWidth="1"/>
    <col min="14" max="14" width="18.42578125" customWidth="1"/>
  </cols>
  <sheetData>
    <row r="2" spans="1:14" x14ac:dyDescent="0.25">
      <c r="A2" s="6" t="s">
        <v>0</v>
      </c>
      <c r="B2" s="6" t="s">
        <v>27</v>
      </c>
      <c r="C2" s="6" t="s">
        <v>48</v>
      </c>
      <c r="D2" s="6" t="s">
        <v>21</v>
      </c>
      <c r="E2" s="6" t="s">
        <v>22</v>
      </c>
      <c r="F2" s="40" t="s">
        <v>25</v>
      </c>
      <c r="G2" s="6" t="s">
        <v>23</v>
      </c>
      <c r="H2" s="6" t="s">
        <v>24</v>
      </c>
      <c r="I2" s="40" t="s">
        <v>66</v>
      </c>
      <c r="J2" s="40" t="s">
        <v>67</v>
      </c>
      <c r="K2" s="40" t="s">
        <v>47</v>
      </c>
      <c r="L2" s="6" t="s">
        <v>20</v>
      </c>
      <c r="N2" s="6" t="s">
        <v>26</v>
      </c>
    </row>
    <row r="3" spans="1:14" x14ac:dyDescent="0.25">
      <c r="A3" s="38" t="s">
        <v>3</v>
      </c>
      <c r="B3" s="38" t="s">
        <v>28</v>
      </c>
      <c r="C3" t="e">
        <f t="shared" ref="C3:C7" si="0">SUM(D3:J3)</f>
        <v>#REF!</v>
      </c>
      <c r="D3">
        <f>SUMIF(FRIDAY!D6:D20,Tabel1[[#This Row],[Kolom2]],FRIDAY!I6:I20)</f>
        <v>0</v>
      </c>
      <c r="E3" t="e">
        <f>SUMIF(SATURDAY!D7:D39,Tabel1[[#This Row],[Kolom2]],SATURDAY!#REF!)</f>
        <v>#REF!</v>
      </c>
      <c r="G3">
        <f>SUMIF(FRIDAY!H6:H20,Tabel1[[#This Row],[Kolom2]],FRIDAY!J6:J20)</f>
        <v>0</v>
      </c>
      <c r="H3" t="e">
        <f>SUMIF(SATURDAY!H7:H39,Tabel1[[#This Row],[Kolom2]],SATURDAY!#REF!)</f>
        <v>#REF!</v>
      </c>
      <c r="I3">
        <f>SUMIF(SUNDAY!H8:H16,Tabel1[[#This Row],[Kolom2]],SUNDAY!J8:J16)</f>
        <v>0</v>
      </c>
    </row>
    <row r="4" spans="1:14" x14ac:dyDescent="0.25">
      <c r="A4" s="38" t="s">
        <v>3</v>
      </c>
      <c r="B4" s="38" t="s">
        <v>29</v>
      </c>
      <c r="C4" t="e">
        <f t="shared" si="0"/>
        <v>#REF!</v>
      </c>
      <c r="D4">
        <f>SUMIF(FRIDAY!D6:D20,Tabel1[[#This Row],[Kolom2]],FRIDAY!I6:I20)</f>
        <v>0</v>
      </c>
      <c r="E4" t="e">
        <f>SUMIF(SATURDAY!D7:D39,Tabel1[[#This Row],[Kolom2]],SATURDAY!#REF!)</f>
        <v>#REF!</v>
      </c>
      <c r="G4">
        <f>SUMIF(FRIDAY!H6:H20,Tabel1[[#This Row],[Kolom2]],FRIDAY!J6:J20)</f>
        <v>0</v>
      </c>
      <c r="H4" t="e">
        <f>SUMIF(SATURDAY!H8:H40,Tabel1[[#This Row],[Kolom2]],SATURDAY!#REF!)</f>
        <v>#REF!</v>
      </c>
      <c r="J4">
        <f>SUMIF(SUNDAY!H8:H16,Tabel1[[#This Row],[Kolom2]],SUNDAY!J8:J16)</f>
        <v>1</v>
      </c>
    </row>
    <row r="5" spans="1:14" x14ac:dyDescent="0.25">
      <c r="A5" s="38" t="s">
        <v>3</v>
      </c>
      <c r="B5" s="38" t="s">
        <v>30</v>
      </c>
      <c r="C5" t="e">
        <f t="shared" si="0"/>
        <v>#REF!</v>
      </c>
      <c r="D5">
        <f>SUMIF(FRIDAY!D6:D20,Tabel1[[#This Row],[Kolom2]],FRIDAY!I6:I20)</f>
        <v>0</v>
      </c>
      <c r="E5" t="e">
        <f>SUMIF(SATURDAY!D7:D39,Tabel1[[#This Row],[Kolom2]],SATURDAY!#REF!)</f>
        <v>#REF!</v>
      </c>
      <c r="G5">
        <f>SUMIF(FRIDAY!H6:H20,Tabel1[[#This Row],[Kolom2]],FRIDAY!J6:J20)</f>
        <v>0</v>
      </c>
      <c r="H5" t="e">
        <f>SUMIF(SATURDAY!H9:H41,Tabel1[[#This Row],[Kolom2]],SATURDAY!#REF!)</f>
        <v>#REF!</v>
      </c>
      <c r="I5">
        <f>SUMIF(SUNDAY!D8:D16,Tabel1[[#This Row],[Kolom2]],SUNDAY!I8:I16)</f>
        <v>1</v>
      </c>
    </row>
    <row r="6" spans="1:14" x14ac:dyDescent="0.25">
      <c r="A6" s="38" t="s">
        <v>3</v>
      </c>
      <c r="B6" s="38" t="s">
        <v>39</v>
      </c>
      <c r="C6" t="e">
        <f t="shared" ca="1" si="0"/>
        <v>#REF!</v>
      </c>
      <c r="D6">
        <f ca="1">SUMIF(FRIDAY!D6:D20,Tabel1[[#This Row],[Kolom2]],FRIDAY!I7:I20)</f>
        <v>0</v>
      </c>
      <c r="E6" t="e">
        <f>SUMIF(SATURDAY!D7:D39,Tabel1[[#This Row],[Kolom2]],SATURDAY!#REF!)</f>
        <v>#REF!</v>
      </c>
      <c r="G6">
        <f>SUMIF(FRIDAY!H6:H20,Tabel1[[#This Row],[Kolom2]],FRIDAY!J6:J20)</f>
        <v>0</v>
      </c>
      <c r="H6" t="e">
        <f>SUMIF(SATURDAY!H7:H39,Tabel1[[#This Row],[Kolom2]],SATURDAY!#REF!)</f>
        <v>#REF!</v>
      </c>
      <c r="J6">
        <f>SUMIF(SUNDAY!H8:H16,Tabel1[[#This Row],[Kolom2]],SUNDAY!J8:J16)</f>
        <v>1</v>
      </c>
    </row>
    <row r="7" spans="1:14" x14ac:dyDescent="0.25">
      <c r="A7" s="38" t="s">
        <v>3</v>
      </c>
      <c r="B7" s="38" t="s">
        <v>31</v>
      </c>
      <c r="C7" t="e">
        <f t="shared" si="0"/>
        <v>#REF!</v>
      </c>
      <c r="D7">
        <f>SUMIF(FRIDAY!D6:D20,Tabel1[[#This Row],[Kolom2]],FRIDAY!I6:I20)</f>
        <v>0</v>
      </c>
      <c r="E7" t="e">
        <f>SUMIF(SATURDAY!D7:D39,Tabel1[[#This Row],[Kolom2]],SATURDAY!#REF!)</f>
        <v>#REF!</v>
      </c>
      <c r="G7">
        <f>SUMIF(FRIDAY!H6:H20,Tabel1[[#This Row],[Kolom2]],FRIDAY!J6:J20)</f>
        <v>0</v>
      </c>
      <c r="H7" t="e">
        <f>SUMIF(SATURDAY!H7:H39,Tabel1[[#This Row],[Kolom2]],SATURDAY!#REF!)</f>
        <v>#REF!</v>
      </c>
      <c r="J7">
        <f>SUMIF(SUNDAY!H8:H16,Tabel1[[#This Row],[Kolom2]],SUNDAY!J8:J16)</f>
        <v>1</v>
      </c>
    </row>
    <row r="8" spans="1:14" x14ac:dyDescent="0.25">
      <c r="A8" s="38" t="s">
        <v>3</v>
      </c>
      <c r="B8" s="38" t="s">
        <v>68</v>
      </c>
      <c r="C8" s="47" t="e">
        <f>SUM(D8:J8)</f>
        <v>#REF!</v>
      </c>
      <c r="D8">
        <f>SUMIF(FRIDAY!D6:D20,B8,FRIDAY!I6:I20)</f>
        <v>0</v>
      </c>
      <c r="E8" t="e">
        <f>SUMIF(SATURDAY!D7:D39,B8,SATURDAY!#REF!)</f>
        <v>#REF!</v>
      </c>
      <c r="G8">
        <f>SUMIF(FRIDAY!H6:H20,B8,FRIDAY!J6:J20)</f>
        <v>0</v>
      </c>
      <c r="H8" t="e">
        <f>SUMIF(SATURDAY!H7:H39,B8,SATURDAY!#REF!)</f>
        <v>#REF!</v>
      </c>
    </row>
    <row r="9" spans="1:14" x14ac:dyDescent="0.25">
      <c r="A9" s="38" t="s">
        <v>3</v>
      </c>
      <c r="B9" s="38" t="s">
        <v>32</v>
      </c>
      <c r="C9" s="47" t="e">
        <f>SUM(D9:J9)</f>
        <v>#REF!</v>
      </c>
      <c r="D9">
        <f>SUMIF(FRIDAY!D6:D20,B9,FRIDAY!I6:I20)</f>
        <v>0</v>
      </c>
      <c r="E9" t="e">
        <f>SUMIF(SATURDAY!D7:D39,Klassement!B9,SATURDAY!#REF!)</f>
        <v>#REF!</v>
      </c>
      <c r="G9">
        <f>SUMIF(FRIDAY!H6:H20,B9,FRIDAY!J6:J20)</f>
        <v>0</v>
      </c>
      <c r="H9" t="e">
        <f>SUMIF(SATURDAY!H7:H39,B9,SATURDAY!#REF!)</f>
        <v>#REF!</v>
      </c>
      <c r="I9">
        <f>SUMIF(SUNDAY!D8:D16,B9,SUNDAY!I8:I16)</f>
        <v>1</v>
      </c>
    </row>
    <row r="10" spans="1:14" x14ac:dyDescent="0.25">
      <c r="A10" s="39"/>
      <c r="B10" s="39"/>
      <c r="C10" s="47"/>
    </row>
    <row r="11" spans="1:14" x14ac:dyDescent="0.25">
      <c r="A11" s="39" t="s">
        <v>9</v>
      </c>
      <c r="B11" s="39" t="s">
        <v>34</v>
      </c>
      <c r="C11" s="47" t="e">
        <f t="shared" ref="C11:C17" si="1">SUM(D11:J11)</f>
        <v>#REF!</v>
      </c>
      <c r="E11" t="e">
        <f>SUMIF(SATURDAY!D7:D39,B11,SATURDAY!#REF!)</f>
        <v>#REF!</v>
      </c>
      <c r="H11" t="e">
        <f>SUMIF(SATURDAY!H7:H39,B11,SATURDAY!#REF!)</f>
        <v>#REF!</v>
      </c>
      <c r="I11">
        <f>SUMIF(SUNDAY!D8:D16,B11,SUNDAY!I8:I16)</f>
        <v>1</v>
      </c>
    </row>
    <row r="12" spans="1:14" x14ac:dyDescent="0.25">
      <c r="A12" s="39" t="s">
        <v>9</v>
      </c>
      <c r="B12" s="39" t="s">
        <v>35</v>
      </c>
      <c r="C12" s="47" t="e">
        <f t="shared" si="1"/>
        <v>#REF!</v>
      </c>
      <c r="D12">
        <f>SUMIF(FRIDAY!D6:D20,B12,FRIDAY!I6:I20)</f>
        <v>0</v>
      </c>
      <c r="E12" t="e">
        <f>SUMIF(SATURDAY!D7:D39,B12,SATURDAY!#REF!)</f>
        <v>#REF!</v>
      </c>
      <c r="G12">
        <f>SUMIF(FRIDAY!H6:H20,B12,FRIDAY!J6:J20)</f>
        <v>0</v>
      </c>
      <c r="H12" t="e">
        <f>SUMIF(SATURDAY!H8:H40,B12,SATURDAY!#REF!)</f>
        <v>#REF!</v>
      </c>
      <c r="I12">
        <f>SUMIF(SUNDAY!D9:D17,B12,SUNDAY!I9:I17)</f>
        <v>0</v>
      </c>
      <c r="J12">
        <f>SUMIF(SUNDAY!H8:H16,B12,SUNDAY!J8:J16)</f>
        <v>1</v>
      </c>
    </row>
    <row r="13" spans="1:14" x14ac:dyDescent="0.25">
      <c r="A13" s="39" t="s">
        <v>9</v>
      </c>
      <c r="B13" s="39" t="s">
        <v>33</v>
      </c>
      <c r="C13" s="47" t="e">
        <f t="shared" si="1"/>
        <v>#REF!</v>
      </c>
      <c r="D13">
        <f>SUMIF(FRIDAY!D7:D21,B13,FRIDAY!I7:I21)</f>
        <v>0</v>
      </c>
      <c r="E13" t="e">
        <f>SUMIF(SATURDAY!D8:D40,B13,SATURDAY!#REF!)</f>
        <v>#REF!</v>
      </c>
      <c r="G13">
        <f>SUMIF(FRIDAY!H7:H21,B13,FRIDAY!J7:J21)</f>
        <v>0</v>
      </c>
      <c r="H13" t="e">
        <f>SUMIF(SATURDAY!H9:H41,B13,SATURDAY!#REF!)</f>
        <v>#REF!</v>
      </c>
      <c r="I13">
        <f>SUMIF(SUNDAY!D8:D16,B13,SUNDAY!I8:I16)</f>
        <v>1</v>
      </c>
    </row>
    <row r="14" spans="1:14" x14ac:dyDescent="0.25">
      <c r="A14" s="39" t="s">
        <v>9</v>
      </c>
      <c r="B14" s="39" t="s">
        <v>36</v>
      </c>
      <c r="C14" s="47" t="e">
        <f t="shared" si="1"/>
        <v>#REF!</v>
      </c>
      <c r="D14">
        <f>SUMIF(FRIDAY!D8:D22,B14,FRIDAY!I8:I22)</f>
        <v>0</v>
      </c>
      <c r="E14" t="e">
        <f>SUMIF(SATURDAY!D9:D41,B14,SATURDAY!#REF!)</f>
        <v>#REF!</v>
      </c>
      <c r="G14">
        <f>SUMIF(FRIDAY!H8:H22,B14,FRIDAY!J8:J22)</f>
        <v>0</v>
      </c>
      <c r="H14" t="e">
        <f>SUMIF(SATURDAY!H10:H42,B14,SATURDAY!#REF!)</f>
        <v>#REF!</v>
      </c>
      <c r="I14">
        <f>SUMIF(SUNDAY!D11:D19,B14,SUNDAY!I11:I19)</f>
        <v>1</v>
      </c>
    </row>
    <row r="15" spans="1:14" x14ac:dyDescent="0.25">
      <c r="A15" s="39" t="s">
        <v>9</v>
      </c>
      <c r="B15" s="39" t="s">
        <v>69</v>
      </c>
      <c r="C15" s="47" t="e">
        <f>SUM(D15:J15)</f>
        <v>#REF!</v>
      </c>
      <c r="E15" t="e">
        <f>SUMIF(SATURDAY!D7:D39,B15,SATURDAY!#REF!)</f>
        <v>#REF!</v>
      </c>
      <c r="G15">
        <f>SUMIF(FRIDAY!H9:H23,B15,FRIDAY!J9:J23)</f>
        <v>0</v>
      </c>
      <c r="H15" t="e">
        <f>SUMIF(SATURDAY!H11:H43,B15,SATURDAY!#REF!)</f>
        <v>#REF!</v>
      </c>
      <c r="I15">
        <f>SUMIF(SUNDAY!D12:D20,B15,SUNDAY!I12:I20)</f>
        <v>0</v>
      </c>
      <c r="J15">
        <f>SUMIF(SUNDAY!H8:H16,B15,SUNDAY!J8:J16)</f>
        <v>2</v>
      </c>
    </row>
    <row r="16" spans="1:14" x14ac:dyDescent="0.25">
      <c r="A16" s="39" t="s">
        <v>9</v>
      </c>
      <c r="B16" s="39" t="s">
        <v>37</v>
      </c>
      <c r="C16" s="47" t="e">
        <f t="shared" si="1"/>
        <v>#REF!</v>
      </c>
      <c r="D16">
        <f>SUMIF(FRIDAY!D10:D24,B16,FRIDAY!I10:I24)</f>
        <v>0</v>
      </c>
      <c r="E16" t="e">
        <f>SUMIF(SATURDAY!D11:D43,B16,SATURDAY!#REF!)</f>
        <v>#REF!</v>
      </c>
      <c r="G16">
        <f>SUMIF(FRIDAY!H10:H24,B16,FRIDAY!J10:J24)</f>
        <v>0</v>
      </c>
      <c r="H16" t="e">
        <f>SUMIF(SATURDAY!H12:H44,B16,SATURDAY!#REF!)</f>
        <v>#REF!</v>
      </c>
      <c r="I16">
        <f>SUMIF(SUNDAY!D13:D21,B16,SUNDAY!I13:I21)</f>
        <v>0</v>
      </c>
      <c r="J16">
        <f>SUMIF(SUNDAY!G8:G16,B16,SUNDAY!J8:J16)</f>
        <v>0</v>
      </c>
    </row>
    <row r="17" spans="1:9" x14ac:dyDescent="0.25">
      <c r="A17" s="39" t="s">
        <v>9</v>
      </c>
      <c r="B17" s="39" t="s">
        <v>38</v>
      </c>
      <c r="C17" s="47" t="e">
        <f t="shared" si="1"/>
        <v>#REF!</v>
      </c>
      <c r="D17">
        <f>SUMIF(FRIDAY!D11:D25,B17,FRIDAY!I11:I25)</f>
        <v>0</v>
      </c>
      <c r="E17" t="e">
        <f>SUMIF(SATURDAY!D12:D44,B17,SATURDAY!#REF!)</f>
        <v>#REF!</v>
      </c>
      <c r="G17">
        <f>SUMIF(FRIDAY!H11:H25,B17,FRIDAY!J11:J25)</f>
        <v>0</v>
      </c>
      <c r="H17" t="e">
        <f>SUMIF(SATURDAY!H13:H45,B17,SATURDAY!#REF!)</f>
        <v>#REF!</v>
      </c>
      <c r="I17">
        <f>SUMIF(SUNDAY!D14:D22,B17,SUNDAY!I14:I22)</f>
        <v>0</v>
      </c>
    </row>
  </sheetData>
  <sortState xmlns:xlrd2="http://schemas.microsoft.com/office/spreadsheetml/2017/richdata2" ref="A8:C12">
    <sortCondition descending="1" ref="C8:C12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E8E464-DD4D-45FA-BB39-E48E74968E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FRIDAY</vt:lpstr>
      <vt:lpstr>SATURDAY</vt:lpstr>
      <vt:lpstr>SUNDAY</vt:lpstr>
      <vt:lpstr>Klassement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casteels</dc:creator>
  <cp:lastModifiedBy>Stefan casteels</cp:lastModifiedBy>
  <dcterms:created xsi:type="dcterms:W3CDTF">2024-12-09T16:18:52Z</dcterms:created>
  <dcterms:modified xsi:type="dcterms:W3CDTF">2025-04-03T15:46:45Z</dcterms:modified>
</cp:coreProperties>
</file>