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668be750354282/Documenten/Toernooien 2025/"/>
    </mc:Choice>
  </mc:AlternateContent>
  <xr:revisionPtr revIDLastSave="5" documentId="8_{987EA5C9-46CB-4161-BEAE-CE6A76B0554D}" xr6:coauthVersionLast="47" xr6:coauthVersionMax="47" xr10:uidLastSave="{F51AB369-83B1-45F8-8C28-A07B2FF98EF6}"/>
  <bookViews>
    <workbookView xWindow="-120" yWindow="-120" windowWidth="20730" windowHeight="11040" xr2:uid="{F37E335E-4E66-4B9C-A988-2EF3D161899B}"/>
  </bookViews>
  <sheets>
    <sheet name="FRIDAY" sheetId="3" r:id="rId1"/>
    <sheet name="SATURDAY" sheetId="5" r:id="rId2"/>
    <sheet name="SUNDAY" sheetId="6" r:id="rId3"/>
    <sheet name="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J6" i="6"/>
  <c r="I6" i="5"/>
  <c r="J6" i="5"/>
  <c r="K6" i="5"/>
  <c r="L6" i="5"/>
  <c r="I7" i="3"/>
  <c r="J7" i="3" s="1"/>
  <c r="K7" i="3"/>
  <c r="L7" i="3"/>
  <c r="I8" i="3"/>
  <c r="J8" i="3" s="1"/>
  <c r="K8" i="3"/>
  <c r="L8" i="3"/>
  <c r="I9" i="3"/>
  <c r="J9" i="3" s="1"/>
  <c r="K9" i="3"/>
  <c r="L9" i="3"/>
  <c r="I10" i="3"/>
  <c r="J10" i="3" s="1"/>
  <c r="I11" i="3"/>
  <c r="J11" i="3" s="1"/>
  <c r="K11" i="3"/>
  <c r="L11" i="3"/>
  <c r="I12" i="3"/>
  <c r="J12" i="3" s="1"/>
  <c r="K12" i="3"/>
  <c r="L12" i="3"/>
  <c r="I13" i="3"/>
  <c r="J13" i="3" s="1"/>
  <c r="I14" i="3"/>
  <c r="J14" i="3" s="1"/>
  <c r="K14" i="3"/>
  <c r="L14" i="3"/>
  <c r="I15" i="3"/>
  <c r="J15" i="3" s="1"/>
  <c r="K15" i="3"/>
  <c r="L15" i="3"/>
  <c r="I16" i="3"/>
  <c r="J16" i="3" s="1"/>
  <c r="K16" i="3"/>
  <c r="L16" i="3"/>
  <c r="I17" i="3"/>
  <c r="J17" i="3" s="1"/>
  <c r="I18" i="3"/>
  <c r="J18" i="3" s="1"/>
  <c r="K18" i="3"/>
  <c r="L18" i="3"/>
  <c r="I19" i="3"/>
  <c r="J19" i="3" s="1"/>
  <c r="K19" i="3"/>
  <c r="L19" i="3"/>
  <c r="I20" i="3"/>
  <c r="J20" i="3" s="1"/>
  <c r="I21" i="3"/>
  <c r="J21" i="3" s="1"/>
  <c r="K21" i="3"/>
  <c r="L21" i="3"/>
  <c r="I22" i="3"/>
  <c r="J22" i="3" s="1"/>
  <c r="K22" i="3"/>
  <c r="L22" i="3"/>
  <c r="I23" i="3"/>
  <c r="J23" i="3" s="1"/>
  <c r="K23" i="3"/>
  <c r="L23" i="3"/>
  <c r="I24" i="3"/>
  <c r="J24" i="3" s="1"/>
  <c r="I25" i="3"/>
  <c r="J25" i="3" s="1"/>
  <c r="K25" i="3"/>
  <c r="L25" i="3"/>
  <c r="I26" i="3"/>
  <c r="J26" i="3" s="1"/>
  <c r="K26" i="3"/>
  <c r="L26" i="3"/>
  <c r="I27" i="3"/>
  <c r="J27" i="3" s="1"/>
  <c r="I28" i="3"/>
  <c r="J28" i="3" s="1"/>
  <c r="K28" i="3"/>
  <c r="L28" i="3"/>
  <c r="I29" i="3"/>
  <c r="J29" i="3" s="1"/>
  <c r="K29" i="3"/>
  <c r="L29" i="3"/>
  <c r="I30" i="3"/>
  <c r="J30" i="3" s="1"/>
  <c r="I31" i="3"/>
  <c r="J31" i="3" s="1"/>
  <c r="K31" i="3"/>
  <c r="L31" i="3"/>
  <c r="I32" i="3"/>
  <c r="J32" i="3" s="1"/>
  <c r="K32" i="3"/>
  <c r="L32" i="3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D14" i="4"/>
  <c r="E8" i="4"/>
  <c r="H5" i="4"/>
  <c r="H4" i="4"/>
  <c r="G13" i="4"/>
  <c r="D11" i="4"/>
  <c r="G15" i="4"/>
  <c r="L8" i="5"/>
  <c r="L9" i="5"/>
  <c r="L11" i="5"/>
  <c r="L12" i="5"/>
  <c r="L14" i="5"/>
  <c r="L15" i="5"/>
  <c r="L16" i="5"/>
  <c r="L17" i="5"/>
  <c r="L18" i="5"/>
  <c r="L19" i="5"/>
  <c r="L20" i="5"/>
  <c r="L21" i="5"/>
  <c r="K8" i="5"/>
  <c r="K9" i="5"/>
  <c r="K11" i="5"/>
  <c r="K12" i="5"/>
  <c r="K14" i="5"/>
  <c r="K15" i="5"/>
  <c r="K16" i="5"/>
  <c r="K17" i="5"/>
  <c r="K18" i="5"/>
  <c r="K19" i="5"/>
  <c r="K20" i="5"/>
  <c r="K21" i="5"/>
  <c r="J8" i="5"/>
  <c r="J9" i="5"/>
  <c r="J11" i="5"/>
  <c r="J12" i="5"/>
  <c r="H6" i="4" s="1"/>
  <c r="J14" i="5"/>
  <c r="J15" i="5"/>
  <c r="J16" i="5"/>
  <c r="H3" i="4" s="1"/>
  <c r="J17" i="5"/>
  <c r="J18" i="5"/>
  <c r="J19" i="5"/>
  <c r="H12" i="4" s="1"/>
  <c r="J20" i="5"/>
  <c r="J21" i="5"/>
  <c r="H15" i="4" s="1"/>
  <c r="I8" i="5"/>
  <c r="I9" i="5"/>
  <c r="I11" i="5"/>
  <c r="I12" i="5"/>
  <c r="I14" i="5"/>
  <c r="I15" i="5"/>
  <c r="E10" i="4" s="1"/>
  <c r="I16" i="5"/>
  <c r="E7" i="4" s="1"/>
  <c r="I17" i="5"/>
  <c r="I18" i="5"/>
  <c r="I19" i="5"/>
  <c r="E11" i="4" s="1"/>
  <c r="I20" i="5"/>
  <c r="I21" i="5"/>
  <c r="L7" i="5"/>
  <c r="L22" i="5"/>
  <c r="L23" i="5"/>
  <c r="L24" i="5"/>
  <c r="L25" i="5"/>
  <c r="L26" i="5"/>
  <c r="L27" i="5"/>
  <c r="L28" i="5"/>
  <c r="K7" i="5"/>
  <c r="K22" i="5"/>
  <c r="K23" i="5"/>
  <c r="K24" i="5"/>
  <c r="K25" i="5"/>
  <c r="K26" i="5"/>
  <c r="K27" i="5"/>
  <c r="K28" i="5"/>
  <c r="J7" i="5"/>
  <c r="J22" i="5"/>
  <c r="J23" i="5"/>
  <c r="J24" i="5"/>
  <c r="J25" i="5"/>
  <c r="J26" i="5"/>
  <c r="J27" i="5"/>
  <c r="J28" i="5"/>
  <c r="I7" i="5"/>
  <c r="I22" i="5"/>
  <c r="I23" i="5"/>
  <c r="I24" i="5"/>
  <c r="I25" i="5"/>
  <c r="I26" i="5"/>
  <c r="I27" i="5"/>
  <c r="I28" i="5"/>
  <c r="G11" i="4" l="1"/>
  <c r="E14" i="4"/>
  <c r="H11" i="4"/>
  <c r="H10" i="4"/>
  <c r="H14" i="4"/>
  <c r="E15" i="4"/>
  <c r="E3" i="4"/>
  <c r="D15" i="4"/>
  <c r="D10" i="4"/>
  <c r="E12" i="4"/>
  <c r="E13" i="4"/>
  <c r="E6" i="4"/>
  <c r="H8" i="4"/>
  <c r="H7" i="4"/>
  <c r="H13" i="4"/>
  <c r="E4" i="4"/>
  <c r="E5" i="4"/>
  <c r="D13" i="4"/>
  <c r="G3" i="4"/>
  <c r="D3" i="4"/>
  <c r="G5" i="4"/>
  <c r="D12" i="4"/>
  <c r="D5" i="4"/>
  <c r="D7" i="4"/>
  <c r="G14" i="4"/>
  <c r="D8" i="4"/>
  <c r="D6" i="4"/>
  <c r="G8" i="4"/>
  <c r="D4" i="4"/>
  <c r="G4" i="4"/>
  <c r="G6" i="4" l="1"/>
  <c r="C7" i="4" s="1"/>
  <c r="G7" i="4"/>
  <c r="C8" i="4" s="1"/>
  <c r="G10" i="4"/>
  <c r="C11" i="4" s="1"/>
  <c r="C13" i="4"/>
  <c r="G12" i="4"/>
  <c r="C14" i="4" s="1"/>
  <c r="C15" i="4"/>
  <c r="C5" i="4"/>
  <c r="C6" i="4"/>
  <c r="C4" i="4"/>
  <c r="C9" i="4"/>
  <c r="C12" i="4" l="1"/>
  <c r="C10" i="4"/>
  <c r="L3" i="4" l="1" a="1"/>
  <c r="L3" i="4" s="1"/>
  <c r="B20" i="4" l="1"/>
  <c r="J20" i="4"/>
  <c r="B19" i="4"/>
  <c r="B18" i="4" l="1"/>
  <c r="G18" i="4" s="1"/>
  <c r="J18" i="4"/>
  <c r="B17" i="4"/>
  <c r="J17" i="4"/>
  <c r="G19" i="4"/>
  <c r="G20" i="4"/>
  <c r="G17" i="4" l="1"/>
  <c r="E20" i="4"/>
  <c r="H19" i="4"/>
  <c r="H17" i="4"/>
  <c r="H20" i="4"/>
  <c r="H18" i="4"/>
  <c r="E18" i="4"/>
  <c r="E17" i="4"/>
  <c r="E19" i="4"/>
  <c r="D20" i="4"/>
  <c r="D18" i="4"/>
  <c r="D17" i="4"/>
  <c r="D19" i="4"/>
  <c r="C20" i="4" l="1"/>
  <c r="C18" i="4"/>
  <c r="C17" i="4"/>
  <c r="C19" i="4"/>
  <c r="L17" i="4" l="1" a="1"/>
  <c r="L1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5DB09C-C1C7-4D5E-92F6-5A23F3954638}" keepAlive="1" name="Query - Tabel1" description="Verbinding maken met de query Tabel1 in de werkmap." type="5" refreshedVersion="8" background="1" saveData="1">
    <dbPr connection="Provider=Microsoft.Mashup.OleDb.1;Data Source=$Workbook$;Location=Tabel1;Extended Properties=&quot;&quot;" command="SELECT * FROM [Tabel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<sst xmlns="http://schemas.openxmlformats.org/spreadsheetml/2006/main" count="282" uniqueCount="114">
  <si>
    <t>Kolom1</t>
  </si>
  <si>
    <t>GD Thuis</t>
  </si>
  <si>
    <t>GD uit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</si>
  <si>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</si>
  <si>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</si>
  <si>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</si>
  <si>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</si>
  <si>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</si>
  <si>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</si>
  <si>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</si>
  <si>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</si>
  <si>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</si>
  <si>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</si>
  <si>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A11</t>
  </si>
  <si>
    <t>A13</t>
  </si>
  <si>
    <t>A14</t>
  </si>
  <si>
    <t>A15</t>
  </si>
  <si>
    <t>GAME NR</t>
  </si>
  <si>
    <t>B1</t>
  </si>
  <si>
    <t>B2</t>
  </si>
  <si>
    <t>B3</t>
  </si>
  <si>
    <t>B4</t>
  </si>
  <si>
    <t>HOME TEAM</t>
  </si>
  <si>
    <t>START TIME</t>
  </si>
  <si>
    <t>SCORE</t>
  </si>
  <si>
    <t>AWAY TEAM</t>
  </si>
  <si>
    <t xml:space="preserve">POULE </t>
  </si>
  <si>
    <t>B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</si>
  <si>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</si>
  <si>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</si>
  <si>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</si>
  <si>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</si>
  <si>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</si>
  <si>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</si>
  <si>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</si>
  <si>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</si>
  <si>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</si>
  <si>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</si>
  <si>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</si>
  <si>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QF1</t>
  </si>
  <si>
    <t>QF2</t>
  </si>
  <si>
    <t>QF3</t>
  </si>
  <si>
    <t>QF4</t>
  </si>
  <si>
    <t>PL11/12</t>
  </si>
  <si>
    <t>PL9/10</t>
  </si>
  <si>
    <t>PL7/8</t>
  </si>
  <si>
    <t>PL5/6</t>
  </si>
  <si>
    <t>PL3/4</t>
  </si>
  <si>
    <t>FINAL</t>
  </si>
  <si>
    <t>–</t>
  </si>
  <si>
    <t>−</t>
  </si>
  <si>
    <t>C3</t>
  </si>
  <si>
    <t>Punten Thuis</t>
  </si>
  <si>
    <t>Punten Uit</t>
  </si>
  <si>
    <t>GD Uit</t>
  </si>
  <si>
    <t xml:space="preserve">Punten Thuis </t>
  </si>
  <si>
    <t>SCORE2</t>
  </si>
  <si>
    <t>Punten totaal</t>
  </si>
  <si>
    <t>Sorteer</t>
  </si>
  <si>
    <t>TEAMS</t>
  </si>
  <si>
    <t>Punten thuis1</t>
  </si>
  <si>
    <t>Punten thuis2</t>
  </si>
  <si>
    <t>Punten uit1</t>
  </si>
  <si>
    <t>Punten uit2</t>
  </si>
  <si>
    <t>Punten thuis3</t>
  </si>
  <si>
    <t>Punten uit3</t>
  </si>
  <si>
    <t>PTS</t>
  </si>
  <si>
    <t>sorteren op sorteer ID</t>
  </si>
  <si>
    <t>Kolom2</t>
  </si>
  <si>
    <t>Kolom3</t>
  </si>
  <si>
    <t>LQF1-LQF2</t>
  </si>
  <si>
    <t>WQF1-WQF2</t>
  </si>
  <si>
    <t>WQF3-WQF4</t>
  </si>
  <si>
    <t>LQF3-LQF4</t>
  </si>
  <si>
    <t>C</t>
  </si>
  <si>
    <t>Hitmen</t>
  </si>
  <si>
    <t>Schlatta Vikings</t>
  </si>
  <si>
    <t>Spanga Vets</t>
  </si>
  <si>
    <t>Space Cowboys</t>
  </si>
  <si>
    <t>KMC Eagles</t>
  </si>
  <si>
    <t>Fussy Puckers</t>
  </si>
  <si>
    <t>Amsterdam Tigers</t>
  </si>
  <si>
    <t>Euroliners</t>
  </si>
  <si>
    <t>Ice Cubes Braunschweig</t>
  </si>
  <si>
    <t>HT Superstars</t>
  </si>
  <si>
    <t>Ice Emperors Aachen</t>
  </si>
  <si>
    <t>Kingston Cobras</t>
  </si>
  <si>
    <t xml:space="preserve">Hitmen </t>
  </si>
  <si>
    <t>A10</t>
  </si>
  <si>
    <t>Time</t>
  </si>
  <si>
    <t>Away Team</t>
  </si>
  <si>
    <t>Home Team</t>
  </si>
  <si>
    <t xml:space="preserve">Game </t>
  </si>
  <si>
    <t>GAME</t>
  </si>
  <si>
    <t>TIME</t>
  </si>
  <si>
    <t>FINAL RANKING</t>
  </si>
  <si>
    <t>HITMENCUP 2025 SUNDAY</t>
  </si>
  <si>
    <t>HITMENCUP 2025 SATURDAY</t>
  </si>
  <si>
    <t>HITMENCUP 2025 FRIDAY</t>
  </si>
  <si>
    <t>TEAM</t>
  </si>
  <si>
    <t>POULE</t>
  </si>
  <si>
    <t>GROUP</t>
  </si>
  <si>
    <t>KINGSTON COBRAS(ENG)</t>
  </si>
  <si>
    <t>AMSTERDAM TIGERS(NED)</t>
  </si>
  <si>
    <t>SPANGA VETS(SWE)</t>
  </si>
  <si>
    <t>SPACE COWBOYS(BEL)</t>
  </si>
  <si>
    <t>EUROLINERS(EUR)</t>
  </si>
  <si>
    <t>ICE CUBES BRAUNSCHWEIG(GER)</t>
  </si>
  <si>
    <t>SCHLATTA VIKINGS(SWE)</t>
  </si>
  <si>
    <t>FUSSY PUCKERS(NED)</t>
  </si>
  <si>
    <t>HITMEN(BEL)</t>
  </si>
  <si>
    <t>KMC EAGLES(USA)</t>
  </si>
  <si>
    <t>HT SUPERSTARS(FIN)</t>
  </si>
  <si>
    <t>ICE EMPERORS AACHEN(GER)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</si>
</sst>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38860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rgb="FFFFFF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373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6C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3" fillId="7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2" borderId="7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0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" fillId="4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6" borderId="9" xfId="0" applyFont="1" applyFill="1" applyBorder="1"/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5" fillId="0" borderId="0" xfId="0" applyFont="1"/>
    <xf numFmtId="0" fontId="6" fillId="0" borderId="0" xfId="0" applyFont="1"/>
    <xf numFmtId="0" fontId="3" fillId="8" borderId="0" xfId="0" applyFont="1" applyFill="1"/>
    <xf numFmtId="0" fontId="1" fillId="10" borderId="0" xfId="0" applyFont="1" applyFill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8" fillId="0" borderId="0" xfId="0" applyFont="1"/>
    <xf numFmtId="0" fontId="9" fillId="12" borderId="4" xfId="0" applyFont="1" applyFill="1" applyBorder="1"/>
    <xf numFmtId="0" fontId="9" fillId="12" borderId="5" xfId="0" applyFont="1" applyFill="1" applyBorder="1" applyAlignment="1">
      <alignment horizontal="center"/>
    </xf>
    <xf numFmtId="0" fontId="9" fillId="12" borderId="0" xfId="0" applyFont="1" applyFill="1"/>
    <xf numFmtId="0" fontId="9" fillId="12" borderId="7" xfId="0" applyFont="1" applyFill="1" applyBorder="1" applyAlignment="1">
      <alignment horizontal="center"/>
    </xf>
    <xf numFmtId="0" fontId="2" fillId="13" borderId="9" xfId="0" applyFont="1" applyFill="1" applyBorder="1"/>
    <xf numFmtId="0" fontId="2" fillId="13" borderId="4" xfId="0" applyFont="1" applyFill="1" applyBorder="1"/>
    <xf numFmtId="0" fontId="2" fillId="13" borderId="5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left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5" borderId="0" xfId="0" applyFont="1" applyFill="1"/>
    <xf numFmtId="0" fontId="7" fillId="15" borderId="1" xfId="0" applyFont="1" applyFill="1" applyBorder="1" applyAlignment="1">
      <alignment horizontal="center"/>
    </xf>
    <xf numFmtId="20" fontId="7" fillId="15" borderId="2" xfId="0" applyNumberFormat="1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12" fillId="15" borderId="2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6" borderId="6" xfId="0" applyFont="1" applyFill="1" applyBorder="1"/>
    <xf numFmtId="0" fontId="2" fillId="6" borderId="0" xfId="0" applyFont="1" applyFill="1"/>
    <xf numFmtId="0" fontId="2" fillId="6" borderId="7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20" fontId="7" fillId="15" borderId="0" xfId="0" applyNumberFormat="1" applyFont="1" applyFill="1" applyAlignment="1">
      <alignment horizontal="center"/>
    </xf>
    <xf numFmtId="0" fontId="12" fillId="15" borderId="0" xfId="0" applyFont="1" applyFill="1" applyAlignment="1">
      <alignment horizontal="center"/>
    </xf>
    <xf numFmtId="0" fontId="7" fillId="15" borderId="0" xfId="0" applyFont="1" applyFill="1"/>
    <xf numFmtId="0" fontId="9" fillId="12" borderId="11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2" xfId="0" applyFont="1" applyFill="1" applyBorder="1"/>
    <xf numFmtId="0" fontId="2" fillId="16" borderId="3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1" fillId="17" borderId="0" xfId="0" applyFont="1" applyFill="1"/>
    <xf numFmtId="0" fontId="1" fillId="17" borderId="7" xfId="0" applyFont="1" applyFill="1" applyBorder="1" applyAlignment="1">
      <alignment horizontal="center"/>
    </xf>
    <xf numFmtId="0" fontId="1" fillId="17" borderId="8" xfId="0" applyFont="1" applyFill="1" applyBorder="1" applyAlignment="1">
      <alignment horizontal="center"/>
    </xf>
    <xf numFmtId="0" fontId="1" fillId="17" borderId="9" xfId="0" applyFont="1" applyFill="1" applyBorder="1"/>
    <xf numFmtId="0" fontId="1" fillId="17" borderId="10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0" xfId="0" applyFont="1" applyFill="1"/>
    <xf numFmtId="0" fontId="13" fillId="13" borderId="7" xfId="0" applyFont="1" applyFill="1" applyBorder="1" applyAlignment="1">
      <alignment horizontal="center"/>
    </xf>
    <xf numFmtId="0" fontId="13" fillId="13" borderId="8" xfId="0" applyFont="1" applyFill="1" applyBorder="1" applyAlignment="1">
      <alignment horizontal="center"/>
    </xf>
    <xf numFmtId="0" fontId="13" fillId="13" borderId="9" xfId="0" applyFont="1" applyFill="1" applyBorder="1"/>
    <xf numFmtId="0" fontId="13" fillId="13" borderId="10" xfId="0" applyFont="1" applyFill="1" applyBorder="1" applyAlignment="1">
      <alignment horizontal="center"/>
    </xf>
    <xf numFmtId="0" fontId="13" fillId="18" borderId="11" xfId="0" applyFont="1" applyFill="1" applyBorder="1" applyAlignment="1">
      <alignment horizontal="center"/>
    </xf>
    <xf numFmtId="0" fontId="13" fillId="18" borderId="4" xfId="0" applyFont="1" applyFill="1" applyBorder="1"/>
    <xf numFmtId="0" fontId="13" fillId="18" borderId="5" xfId="0" applyFont="1" applyFill="1" applyBorder="1" applyAlignment="1">
      <alignment horizontal="center"/>
    </xf>
    <xf numFmtId="0" fontId="13" fillId="9" borderId="1" xfId="0" applyFont="1" applyFill="1" applyBorder="1"/>
    <xf numFmtId="0" fontId="13" fillId="9" borderId="2" xfId="0" applyFont="1" applyFill="1" applyBorder="1"/>
    <xf numFmtId="0" fontId="13" fillId="9" borderId="3" xfId="0" applyFont="1" applyFill="1" applyBorder="1"/>
    <xf numFmtId="0" fontId="1" fillId="19" borderId="6" xfId="0" applyFont="1" applyFill="1" applyBorder="1" applyAlignment="1">
      <alignment horizontal="center"/>
    </xf>
    <xf numFmtId="0" fontId="1" fillId="19" borderId="0" xfId="0" applyFont="1" applyFill="1"/>
    <xf numFmtId="0" fontId="1" fillId="19" borderId="7" xfId="0" applyFont="1" applyFill="1" applyBorder="1"/>
    <xf numFmtId="0" fontId="1" fillId="19" borderId="8" xfId="0" applyFont="1" applyFill="1" applyBorder="1" applyAlignment="1">
      <alignment horizontal="center"/>
    </xf>
    <xf numFmtId="0" fontId="1" fillId="19" borderId="9" xfId="0" applyFont="1" applyFill="1" applyBorder="1"/>
    <xf numFmtId="0" fontId="1" fillId="19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 applyAlignment="1">
      <alignment horizontal="center"/>
    </xf>
    <xf numFmtId="0" fontId="10" fillId="14" borderId="11" xfId="0" applyFont="1" applyFill="1" applyBorder="1" applyAlignment="1">
      <alignment horizontal="center"/>
    </xf>
    <xf numFmtId="0" fontId="10" fillId="14" borderId="4" xfId="0" applyFont="1" applyFill="1" applyBorder="1" applyAlignment="1">
      <alignment horizontal="center"/>
    </xf>
    <xf numFmtId="0" fontId="10" fillId="14" borderId="5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10" fillId="14" borderId="6" xfId="0" applyFont="1" applyFill="1" applyBorder="1" applyAlignment="1">
      <alignment horizontal="center"/>
    </xf>
    <xf numFmtId="0" fontId="10" fillId="14" borderId="0" xfId="0" applyFont="1" applyFill="1" applyAlignment="1">
      <alignment horizontal="center"/>
    </xf>
    <xf numFmtId="0" fontId="10" fillId="14" borderId="7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</cellXfs>
  <cellStyles count="1">
    <cellStyle name="Standaard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: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5" formatCode="h: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80808"/>
        </patternFill>
      </fill>
    </dxf>
  </dxfs>
  <tableStyles count="0" defaultTableStyle="TableStyleMedium2" defaultPivotStyle="PivotStyleLight16"/>
  <colors>
    <mruColors>
      <color rgb="FFFFFFFF"/>
      <color rgb="FF000000"/>
      <color rgb="FF000066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472B45-CDE1-4E27-94C5-7CECEE113B50}" name="Tabel5" displayName="Tabel5" ref="B6:L32" totalsRowShown="0" headerRowDxfId="35" dataDxfId="33" headerRowBorderDxfId="34" tableBorderDxfId="32">
  <autoFilter ref="B6:L32" xr:uid="{C4472B45-CDE1-4E27-94C5-7CECEE113B50}"/>
  <tableColumns count="11">
    <tableColumn id="1" xr3:uid="{3A15CEDB-3E75-4A4A-A58E-2113321CBC85}" name="GAME NR" dataDxfId="31"/>
    <tableColumn id="2" xr3:uid="{A3EF7061-1BE0-4E00-96FA-EC10EA7FA30C}" name="START TIME"/>
    <tableColumn id="3" xr3:uid="{91FF16AD-DA7C-4B75-BFEF-BAEF223F4015}" name="HOME TEAM"/>
    <tableColumn id="4" xr3:uid="{95643387-9935-4A82-96FD-584963EF8B0D}" name="SCORE" dataDxfId="30"/>
    <tableColumn id="5" xr3:uid="{17BBA4F8-34F3-4B22-B728-5D065E6703CB}" name="Kolom1" dataDxfId="29"/>
    <tableColumn id="6" xr3:uid="{8E07BADA-EA29-40AE-90AB-9928393281E9}" name="SCORE2" dataDxfId="28"/>
    <tableColumn id="7" xr3:uid="{C584D69E-03E3-4FAE-AF74-47FBAD93DA4E}" name="AWAY TEAM"/>
    <tableColumn id="8" xr3:uid="{B6D3CE71-E94E-47A7-B8BC-85D6B1B6AD12}" name="Punten Thuis " dataDxfId="27">
      <calculatedColumnFormula>_xlfn.IFS(Tabel5[[#This Row],[SCORE]]=0,0,Tabel5[[#This Row],[SCORE]]&gt;Tabel5[[#This Row],[SCORE2]],2,Tabel5[[#This Row],[SCORE]]&lt;Tabel5[[#This Row],[SCORE2]],0,Tabel5[[#This Row],[SCORE]]=Tabel5[[#This Row],[SCORE2]],1)</calculatedColumnFormula>
    </tableColumn>
    <tableColumn id="9" xr3:uid="{F59A39F2-6EE8-481D-8650-690C95466654}" name="Punten Uit" dataDxfId="26">
      <calculatedColumnFormula>_xlfn.IFS(Tabel5[[#This Row],[SCORE]]=0,0,Tabel5[[#This Row],[Punten Thuis ]]=2,0,Tabel5[[#This Row],[Punten Thuis ]]=0,2,Tabel5[[#This Row],[Punten Thuis ]]=1,1)</calculatedColumnFormula>
    </tableColumn>
    <tableColumn id="10" xr3:uid="{AD328302-9403-4814-9EDE-4503DD7737F2}" name="GD Thuis" dataDxfId="25">
      <calculatedColumnFormula>Tabel5[[#This Row],[SCORE]]-Tabel5[[#This Row],[SCORE2]]</calculatedColumnFormula>
    </tableColumn>
    <tableColumn id="11" xr3:uid="{AD9AF404-36DD-4BBC-8B8B-8D8C151462BB}" name="GD uit" dataDxfId="24">
      <calculatedColumnFormula>Tabel5[[#This Row],[SCORE2]]-Tabel5[[#This Row],[SCORE]]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330BDF-A368-4127-A794-DB187E8CF32E}" name="Tabel4" displayName="Tabel4" ref="B5:L28" totalsRowShown="0" headerRowDxfId="23" dataDxfId="22">
  <autoFilter ref="B5:L28" xr:uid="{94330BDF-A368-4127-A794-DB187E8CF32E}"/>
  <tableColumns count="11">
    <tableColumn id="1" xr3:uid="{F6AE953F-E58C-47D7-9848-7BD2A12250AE}" name="GAME NR" dataDxfId="21"/>
    <tableColumn id="2" xr3:uid="{7B50F058-E583-46D4-B6D2-84BDE6F8AADD}" name="START TIME" dataDxfId="20"/>
    <tableColumn id="3" xr3:uid="{08D0B7AE-9E7F-4A7F-B93A-905382AC1EDD}" name="HOME TEAM"/>
    <tableColumn id="4" xr3:uid="{AA1A30E0-3CA4-46DD-89E0-708F41053EC3}" name="SCORE" dataDxfId="19"/>
    <tableColumn id="5" xr3:uid="{DB20BA1F-9C07-445B-9036-D1ADFEA495E0}" name="Kolom1" dataDxfId="18"/>
    <tableColumn id="6" xr3:uid="{30CF2F92-C83A-4E6F-B862-EA761957277F}" name="SCORE2" dataDxfId="17"/>
    <tableColumn id="7" xr3:uid="{D1488402-3321-4382-AB9E-C4FA79241E69}" name="AWAY TEAM"/>
    <tableColumn id="8" xr3:uid="{42598481-EE68-48DA-8C16-B1850DB0FFBB}" name="Punten Thuis " dataDxfId="16">
      <calculatedColumnFormula>_xlfn.IFS(Tabel4[[#This Row],[SCORE]]=0,0,Tabel4[[#This Row],[SCORE]]&gt;Tabel4[[#This Row],[SCORE2]],2,Tabel4[[#This Row],[SCORE]]&lt;Tabel4[[#This Row],[SCORE2]],0,Tabel4[[#This Row],[SCORE]]=Tabel4[[#This Row],[SCORE2]],1)</calculatedColumnFormula>
    </tableColumn>
    <tableColumn id="9" xr3:uid="{FCE0A40F-0FAC-4CE5-B9E1-D30845AE25DB}" name="Punten Uit" dataDxfId="15">
      <calculatedColumnFormula>_xlfn.IFS(Tabel4[[#This Row],[SCORE2]]=0,0,Tabel4[[#This Row],[SCORE2]]&gt;Tabel4[[#This Row],[SCORE]],2,Tabel4[[#This Row],[SCORE2]]&lt;Tabel4[[#This Row],[SCORE]],0,Tabel4[[#This Row],[SCORE2]]=Tabel4[[#This Row],[SCORE]],1)</calculatedColumnFormula>
    </tableColumn>
    <tableColumn id="10" xr3:uid="{FD51416D-4098-4D6E-A617-CB09D4F14BD8}" name="GD Thuis" dataDxfId="14">
      <calculatedColumnFormula>Tabel4[[#This Row],[SCORE]]-Tabel4[[#This Row],[SCORE2]]</calculatedColumnFormula>
    </tableColumn>
    <tableColumn id="11" xr3:uid="{354651F8-4C52-496A-BA0B-35BB511A1FE2}" name="GD uit" dataDxfId="13">
      <calculatedColumnFormula>Tabel4[[#This Row],[SCORE2]]-Tabel4[[#This Row],[SCORE]]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282AA7-8AB2-4E19-B098-D0970FF7B392}" name="Tabel2" displayName="Tabel2" ref="B5:L24" totalsRowShown="0" headerRowDxfId="12" dataDxfId="11">
  <autoFilter ref="B5:L24" xr:uid="{D7282AA7-8AB2-4E19-B098-D0970FF7B392}"/>
  <tableColumns count="11">
    <tableColumn id="1" xr3:uid="{6794787A-C261-4785-AFBC-DFC188C8A1B2}" name="GAME NR"/>
    <tableColumn id="2" xr3:uid="{36BF2073-14FB-460B-A628-852AE2C72D7B}" name="START TIME" dataDxfId="10"/>
    <tableColumn id="3" xr3:uid="{2F334614-E125-45BC-A32A-26D4EDEBF07C}" name="HOME TEAM"/>
    <tableColumn id="4" xr3:uid="{7E64F227-45AE-4400-8864-A8A225888FF2}" name="SCORE" dataDxfId="9"/>
    <tableColumn id="5" xr3:uid="{92F93FE2-7698-4278-A48B-B28EEF2A1CCA}" name="Kolom1" dataDxfId="8"/>
    <tableColumn id="6" xr3:uid="{1111C9EF-B876-422D-A819-27CEFD10DC69}" name="SCORE2" dataDxfId="7"/>
    <tableColumn id="7" xr3:uid="{74419DEE-668D-4982-A38F-3156F24E945E}" name="AWAY TEAM"/>
    <tableColumn id="8" xr3:uid="{46DA20D1-3634-49A8-855A-68B9BB061569}" name="Punten Thuis" dataDxfId="6">
      <calculatedColumnFormula>_xlfn.IFS(Tabel2[[#This Row],[SCORE]]&gt;Tabel2[[#This Row],[SCORE2]],2,Tabel2[[#This Row],[SCORE]]&lt;Tabel2[[#This Row],[SCORE2]],0,Tabel2[[#This Row],[SCORE]]=Tabel2[[#This Row],[SCORE2]],1)</calculatedColumnFormula>
    </tableColumn>
    <tableColumn id="9" xr3:uid="{D79BF6B7-F09C-4595-97FA-26204DC7298C}" name="Punten Uit" dataDxfId="5">
      <calculatedColumnFormula>_xlfn.IFS(Tabel2[[#This Row],[SCORE]]&lt;Tabel2[[#This Row],[SCORE2]],2,Tabel2[[#This Row],[SCORE]]&gt;Tabel2[[#This Row],[SCORE2]],0,Tabel2[[#This Row],[SCORE]]=Tabel2[[#This Row],[SCORE2]],1)</calculatedColumnFormula>
    </tableColumn>
    <tableColumn id="10" xr3:uid="{D4249519-9F84-4758-9DBE-C5D0A36A5779}" name="GD Thuis" dataDxfId="4"/>
    <tableColumn id="11" xr3:uid="{114C90CD-A2AD-4E95-BA94-F33606B0BE02}" name="GD Uit" dataDxfId="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CE98-BA69-4817-BDBD-7591A4974F13}" name="Tabel1" displayName="Tabel1" ref="A2:C9" totalsRowShown="0" headerRowDxfId="2">
  <autoFilter ref="A2:C9" xr:uid="{7CEBCE98-BA69-4817-BDBD-7591A4974F13}"/>
  <sortState xmlns:xlrd2="http://schemas.microsoft.com/office/spreadsheetml/2017/richdata2" ref="A3:C9">
    <sortCondition descending="1" ref="C3:C9"/>
  </sortState>
  <tableColumns count="3">
    <tableColumn id="1" xr3:uid="{F07A8F4F-8A0B-49A4-990C-8DDEAA970844}" name="Kolom1" dataDxfId="1"/>
    <tableColumn id="2" xr3:uid="{FB1A555A-B170-4FD0-B4ED-F5941EC065E9}" name="Kolom2" dataDxfId="0"/>
    <tableColumn id="3" xr3:uid="{DE4ECE72-B6A6-48BD-8F32-EF243A4AE3EF}" name="Kolom3">
      <calculatedColumnFormula>D2+E2+G2+H2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C0B4-198C-4A17-B992-0395C2D3BA64}">
  <dimension ref="B1:Q35"/>
  <sheetViews>
    <sheetView tabSelected="1" topLeftCell="A3" workbookViewId="0">
      <selection activeCell="S10" sqref="S10"/>
    </sheetView>
  </sheetViews>
  <sheetFormatPr defaultRowHeight="15" x14ac:dyDescent="0.25"/>
  <cols>
    <col min="1" max="1" width="9.140625" style="3"/>
    <col min="2" max="3" width="11.7109375" style="3" customWidth="1"/>
    <col min="4" max="4" width="25.7109375" style="3" customWidth="1"/>
    <col min="5" max="5" width="4.7109375" style="3" customWidth="1"/>
    <col min="6" max="6" width="1.7109375" style="3" customWidth="1"/>
    <col min="7" max="7" width="4.7109375" style="3" customWidth="1"/>
    <col min="8" max="8" width="25.7109375" style="3" customWidth="1"/>
    <col min="9" max="9" width="5" style="3" hidden="1" customWidth="1"/>
    <col min="10" max="10" width="5.7109375" style="3" hidden="1" customWidth="1"/>
    <col min="11" max="11" width="5.5703125" style="3" hidden="1" customWidth="1"/>
    <col min="12" max="12" width="3.7109375" style="3" hidden="1" customWidth="1"/>
    <col min="13" max="13" width="9.5703125" style="3" hidden="1" customWidth="1"/>
    <col min="14" max="14" width="12" style="3" customWidth="1"/>
    <col min="15" max="15" width="5.7109375" style="4" customWidth="1"/>
    <col min="16" max="16" width="29.85546875" style="3" customWidth="1"/>
    <col min="17" max="17" width="5.7109375" style="4" customWidth="1"/>
    <col min="18" max="16384" width="9.140625" style="3"/>
  </cols>
  <sheetData>
    <row r="1" spans="2:17" hidden="1" x14ac:dyDescent="0.25"/>
    <row r="2" spans="2:17" ht="15.75" thickBot="1" x14ac:dyDescent="0.3"/>
    <row r="3" spans="2:17" ht="15" customHeight="1" x14ac:dyDescent="0.25">
      <c r="B3" s="129" t="s">
        <v>98</v>
      </c>
      <c r="C3" s="130"/>
      <c r="D3" s="130"/>
      <c r="E3" s="130"/>
      <c r="F3" s="130"/>
      <c r="G3" s="130"/>
      <c r="H3" s="131"/>
    </row>
    <row r="4" spans="2:17" ht="21.75" customHeight="1" thickBot="1" x14ac:dyDescent="0.3">
      <c r="B4" s="132"/>
      <c r="C4" s="133"/>
      <c r="D4" s="133"/>
      <c r="E4" s="133"/>
      <c r="F4" s="133"/>
      <c r="G4" s="133"/>
      <c r="H4" s="134"/>
    </row>
    <row r="5" spans="2:17" ht="21.75" customHeight="1" thickBot="1" x14ac:dyDescent="0.4">
      <c r="B5" s="78" t="s">
        <v>92</v>
      </c>
      <c r="C5" s="76" t="s">
        <v>89</v>
      </c>
      <c r="D5" s="76" t="s">
        <v>91</v>
      </c>
      <c r="E5" s="75"/>
      <c r="F5" s="75"/>
      <c r="G5" s="75"/>
      <c r="H5" s="77" t="s">
        <v>90</v>
      </c>
    </row>
    <row r="6" spans="2:17" ht="17.25" hidden="1" customHeight="1" thickBot="1" x14ac:dyDescent="0.3">
      <c r="B6" s="47" t="s">
        <v>17</v>
      </c>
      <c r="C6" s="48" t="s">
        <v>23</v>
      </c>
      <c r="D6" s="48" t="s">
        <v>22</v>
      </c>
      <c r="E6" s="48" t="s">
        <v>24</v>
      </c>
      <c r="F6" s="47" t="s">
        <v>0</v>
      </c>
      <c r="G6" s="48" t="s">
        <v>56</v>
      </c>
      <c r="H6" s="49" t="s">
        <v>25</v>
      </c>
      <c r="I6" s="50" t="s">
        <v>55</v>
      </c>
      <c r="J6" s="51" t="s">
        <v>53</v>
      </c>
      <c r="K6" s="51" t="s">
        <v>1</v>
      </c>
      <c r="L6" s="52" t="s">
        <v>2</v>
      </c>
      <c r="M6" s="8"/>
    </row>
    <row r="7" spans="2:17" ht="15.75" thickBot="1" x14ac:dyDescent="0.3">
      <c r="B7" s="40" t="s">
        <v>4</v>
      </c>
      <c r="C7" s="38">
        <v>0.375</v>
      </c>
      <c r="D7" s="39" t="s">
        <v>81</v>
      </c>
      <c r="E7" s="40"/>
      <c r="F7" s="41" t="s">
        <v>50</v>
      </c>
      <c r="G7" s="40"/>
      <c r="H7" s="42" t="s">
        <v>77</v>
      </c>
      <c r="I7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7" s="9">
        <f>_xlfn.IFS(Tabel5[[#This Row],[SCORE]]=0,0,Tabel5[[#This Row],[Punten Thuis ]]=2,0,Tabel5[[#This Row],[Punten Thuis ]]=0,2,Tabel5[[#This Row],[Punten Thuis ]]=1,1)</f>
        <v>0</v>
      </c>
      <c r="K7" s="9">
        <f>Tabel5[[#This Row],[SCORE]]-Tabel5[[#This Row],[SCORE2]]</f>
        <v>0</v>
      </c>
      <c r="L7" s="9">
        <f>Tabel5[[#This Row],[SCORE2]]-Tabel5[[#This Row],[SCORE]]</f>
        <v>0</v>
      </c>
      <c r="M7" s="9"/>
      <c r="N7" s="9"/>
      <c r="P7" s="9" t="s">
        <v>100</v>
      </c>
      <c r="Q7" s="10" t="s">
        <v>3</v>
      </c>
    </row>
    <row r="8" spans="2:17" ht="15.75" thickBot="1" x14ac:dyDescent="0.3">
      <c r="B8" s="13" t="s">
        <v>5</v>
      </c>
      <c r="C8" s="11">
        <v>0.39583333333333331</v>
      </c>
      <c r="D8" s="16" t="s">
        <v>78</v>
      </c>
      <c r="E8" s="13"/>
      <c r="F8" s="14" t="s">
        <v>50</v>
      </c>
      <c r="G8" s="13"/>
      <c r="H8" s="45" t="s">
        <v>82</v>
      </c>
      <c r="I8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8" s="9">
        <f>_xlfn.IFS(Tabel5[[#This Row],[SCORE]]=0,0,Tabel5[[#This Row],[Punten Thuis ]]=2,0,Tabel5[[#This Row],[Punten Thuis ]]=0,2,Tabel5[[#This Row],[Punten Thuis ]]=1,1)</f>
        <v>0</v>
      </c>
      <c r="K8" s="9">
        <f>Tabel5[[#This Row],[SCORE]]-Tabel5[[#This Row],[SCORE2]]</f>
        <v>0</v>
      </c>
      <c r="L8" s="9">
        <f>Tabel5[[#This Row],[SCORE2]]-Tabel5[[#This Row],[SCORE]]</f>
        <v>0</v>
      </c>
      <c r="M8" s="9"/>
      <c r="N8" s="9"/>
      <c r="O8" s="99"/>
      <c r="P8" s="100" t="s">
        <v>99</v>
      </c>
      <c r="Q8" s="101" t="s">
        <v>66</v>
      </c>
    </row>
    <row r="9" spans="2:17" ht="15.75" thickBot="1" x14ac:dyDescent="0.3">
      <c r="B9" s="10" t="s">
        <v>18</v>
      </c>
      <c r="C9" s="21">
        <v>0.41666666666666669</v>
      </c>
      <c r="D9" s="44" t="s">
        <v>76</v>
      </c>
      <c r="E9" s="10"/>
      <c r="F9" s="19" t="s">
        <v>50</v>
      </c>
      <c r="G9" s="10"/>
      <c r="H9" s="23" t="s">
        <v>80</v>
      </c>
      <c r="I9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9" s="9">
        <f>_xlfn.IFS(Tabel5[[#This Row],[SCORE]]=0,0,Tabel5[[#This Row],[Punten Thuis ]]=2,0,Tabel5[[#This Row],[Punten Thuis ]]=0,2,Tabel5[[#This Row],[Punten Thuis ]]=1,1)</f>
        <v>0</v>
      </c>
      <c r="K9" s="9">
        <f>Tabel5[[#This Row],[SCORE]]-Tabel5[[#This Row],[SCORE2]]</f>
        <v>0</v>
      </c>
      <c r="L9" s="9">
        <f>Tabel5[[#This Row],[SCORE2]]-Tabel5[[#This Row],[SCORE]]</f>
        <v>0</v>
      </c>
      <c r="M9" s="9"/>
      <c r="N9" s="9"/>
      <c r="O9" s="95">
        <v>1</v>
      </c>
      <c r="P9" s="67" t="s">
        <v>102</v>
      </c>
      <c r="Q9" s="68"/>
    </row>
    <row r="10" spans="2:17" ht="15.75" thickBot="1" x14ac:dyDescent="0.3">
      <c r="B10" s="13"/>
      <c r="C10" s="13"/>
      <c r="D10" s="13"/>
      <c r="E10" s="13"/>
      <c r="F10" s="14"/>
      <c r="G10" s="13"/>
      <c r="H10" s="2"/>
      <c r="I10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0" s="9">
        <f>_xlfn.IFS(Tabel5[[#This Row],[SCORE]]=0,0,Tabel5[[#This Row],[Punten Thuis ]]=2,0,Tabel5[[#This Row],[Punten Thuis ]]=0,2,Tabel5[[#This Row],[Punten Thuis ]]=1,1)</f>
        <v>0</v>
      </c>
      <c r="K10" s="9"/>
      <c r="L10" s="9"/>
      <c r="M10" s="9"/>
      <c r="N10" s="9"/>
      <c r="O10" s="96">
        <v>2</v>
      </c>
      <c r="P10" s="69" t="s">
        <v>103</v>
      </c>
      <c r="Q10" s="70"/>
    </row>
    <row r="11" spans="2:17" ht="15.75" thickBot="1" x14ac:dyDescent="0.3">
      <c r="B11" s="10" t="s">
        <v>19</v>
      </c>
      <c r="C11" s="21">
        <v>0.44444444444444442</v>
      </c>
      <c r="D11" s="24" t="s">
        <v>87</v>
      </c>
      <c r="E11" s="10"/>
      <c r="F11" s="19" t="s">
        <v>50</v>
      </c>
      <c r="G11" s="10"/>
      <c r="H11" s="43" t="s">
        <v>79</v>
      </c>
      <c r="I11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1" s="9">
        <f>_xlfn.IFS(Tabel5[[#This Row],[SCORE]]=0,0,Tabel5[[#This Row],[Punten Thuis ]]=2,0,Tabel5[[#This Row],[Punten Thuis ]]=0,2,Tabel5[[#This Row],[Punten Thuis ]]=1,1)</f>
        <v>0</v>
      </c>
      <c r="K11" s="9">
        <f>Tabel5[[#This Row],[SCORE]]-Tabel5[[#This Row],[SCORE2]]</f>
        <v>0</v>
      </c>
      <c r="L11" s="9">
        <f>Tabel5[[#This Row],[SCORE2]]-Tabel5[[#This Row],[SCORE]]</f>
        <v>0</v>
      </c>
      <c r="M11" s="9"/>
      <c r="N11" s="9"/>
      <c r="O11" s="96">
        <v>3</v>
      </c>
      <c r="P11" s="69" t="s">
        <v>104</v>
      </c>
      <c r="Q11" s="70"/>
    </row>
    <row r="12" spans="2:17" ht="15.75" thickBot="1" x14ac:dyDescent="0.3">
      <c r="B12" s="13" t="s">
        <v>6</v>
      </c>
      <c r="C12" s="11">
        <v>0.46527777777777779</v>
      </c>
      <c r="D12" s="46" t="s">
        <v>81</v>
      </c>
      <c r="E12" s="13"/>
      <c r="F12" s="14" t="s">
        <v>50</v>
      </c>
      <c r="G12" s="13"/>
      <c r="H12" s="15" t="s">
        <v>83</v>
      </c>
      <c r="I12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2" s="9">
        <f>_xlfn.IFS(Tabel5[[#This Row],[SCORE]]=0,0,Tabel5[[#This Row],[Punten Thuis ]]=2,0,Tabel5[[#This Row],[Punten Thuis ]]=0,2,Tabel5[[#This Row],[Punten Thuis ]]=1,1)</f>
        <v>0</v>
      </c>
      <c r="K12" s="9">
        <f>Tabel5[[#This Row],[SCORE]]-Tabel5[[#This Row],[SCORE2]]</f>
        <v>0</v>
      </c>
      <c r="L12" s="9">
        <f>Tabel5[[#This Row],[SCORE2]]-Tabel5[[#This Row],[SCORE]]</f>
        <v>0</v>
      </c>
      <c r="M12" s="9"/>
      <c r="N12" s="9"/>
      <c r="O12" s="96">
        <v>4</v>
      </c>
      <c r="P12" s="69" t="s">
        <v>105</v>
      </c>
      <c r="Q12" s="70"/>
    </row>
    <row r="13" spans="2:17" ht="15.75" thickBot="1" x14ac:dyDescent="0.3">
      <c r="B13" s="10"/>
      <c r="C13" s="10"/>
      <c r="D13" s="10"/>
      <c r="E13" s="10"/>
      <c r="F13" s="19"/>
      <c r="G13" s="10"/>
      <c r="H13" s="20"/>
      <c r="I13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3" s="9">
        <f>_xlfn.IFS(Tabel5[[#This Row],[SCORE]]=0,0,Tabel5[[#This Row],[Punten Thuis ]]=2,0,Tabel5[[#This Row],[Punten Thuis ]]=0,2,Tabel5[[#This Row],[Punten Thuis ]]=1,1)</f>
        <v>0</v>
      </c>
      <c r="K13" s="9"/>
      <c r="L13" s="9"/>
      <c r="M13" s="9"/>
      <c r="N13" s="9"/>
      <c r="O13" s="97">
        <v>5</v>
      </c>
      <c r="P13" s="72" t="s">
        <v>106</v>
      </c>
      <c r="Q13" s="73"/>
    </row>
    <row r="14" spans="2:17" ht="15.75" thickBot="1" x14ac:dyDescent="0.3">
      <c r="B14" s="13" t="s">
        <v>7</v>
      </c>
      <c r="C14" s="11">
        <v>0.49305555555555558</v>
      </c>
      <c r="D14" s="16" t="s">
        <v>77</v>
      </c>
      <c r="E14" s="13"/>
      <c r="F14" s="14" t="s">
        <v>50</v>
      </c>
      <c r="G14" s="13"/>
      <c r="H14" s="45" t="s">
        <v>78</v>
      </c>
      <c r="I14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4" s="9">
        <f>_xlfn.IFS(Tabel5[[#This Row],[SCORE]]=0,0,Tabel5[[#This Row],[Punten Thuis ]]=2,0,Tabel5[[#This Row],[Punten Thuis ]]=0,2,Tabel5[[#This Row],[Punten Thuis ]]=1,1)</f>
        <v>0</v>
      </c>
      <c r="K14" s="9">
        <f>Tabel5[[#This Row],[SCORE]]-Tabel5[[#This Row],[SCORE2]]</f>
        <v>0</v>
      </c>
      <c r="L14" s="9">
        <f>Tabel5[[#This Row],[SCORE2]]-Tabel5[[#This Row],[SCORE]]</f>
        <v>0</v>
      </c>
      <c r="M14" s="9"/>
      <c r="O14" s="98">
        <v>6</v>
      </c>
      <c r="P14" s="71" t="s">
        <v>107</v>
      </c>
      <c r="Q14" s="74"/>
    </row>
    <row r="15" spans="2:17" ht="15.75" thickBot="1" x14ac:dyDescent="0.3">
      <c r="B15" s="10" t="s">
        <v>20</v>
      </c>
      <c r="C15" s="21">
        <v>0.51388888888888884</v>
      </c>
      <c r="D15" s="44" t="s">
        <v>79</v>
      </c>
      <c r="E15" s="10"/>
      <c r="F15" s="19" t="s">
        <v>50</v>
      </c>
      <c r="G15" s="10"/>
      <c r="H15" s="23" t="s">
        <v>76</v>
      </c>
      <c r="I15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5" s="9">
        <f>_xlfn.IFS(Tabel5[[#This Row],[SCORE]]=0,0,Tabel5[[#This Row],[Punten Thuis ]]=2,0,Tabel5[[#This Row],[Punten Thuis ]]=0,2,Tabel5[[#This Row],[Punten Thuis ]]=1,1)</f>
        <v>0</v>
      </c>
      <c r="K15" s="9">
        <f>Tabel5[[#This Row],[SCORE]]-Tabel5[[#This Row],[SCORE2]]</f>
        <v>0</v>
      </c>
      <c r="L15" s="9">
        <f>Tabel5[[#This Row],[SCORE2]]-Tabel5[[#This Row],[SCORE]]</f>
        <v>0</v>
      </c>
      <c r="M15" s="9"/>
    </row>
    <row r="16" spans="2:17" ht="15.75" thickBot="1" x14ac:dyDescent="0.3">
      <c r="B16" s="13" t="s">
        <v>21</v>
      </c>
      <c r="C16" s="11">
        <v>0.53472222222222221</v>
      </c>
      <c r="D16" s="16" t="s">
        <v>87</v>
      </c>
      <c r="E16" s="13"/>
      <c r="F16" s="14" t="s">
        <v>50</v>
      </c>
      <c r="G16" s="13"/>
      <c r="H16" s="45" t="s">
        <v>80</v>
      </c>
      <c r="I16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6" s="9">
        <f>_xlfn.IFS(Tabel5[[#This Row],[SCORE]]=0,0,Tabel5[[#This Row],[Punten Thuis ]]=2,0,Tabel5[[#This Row],[Punten Thuis ]]=0,2,Tabel5[[#This Row],[Punten Thuis ]]=1,1)</f>
        <v>0</v>
      </c>
      <c r="K16" s="9">
        <f>Tabel5[[#This Row],[SCORE]]-Tabel5[[#This Row],[SCORE2]]</f>
        <v>0</v>
      </c>
      <c r="L16" s="9">
        <f>Tabel5[[#This Row],[SCORE2]]-Tabel5[[#This Row],[SCORE]]</f>
        <v>0</v>
      </c>
      <c r="M16" s="9"/>
      <c r="O16" s="10"/>
      <c r="P16" s="9" t="s">
        <v>100</v>
      </c>
      <c r="Q16" s="10" t="s">
        <v>27</v>
      </c>
    </row>
    <row r="17" spans="2:17" ht="15.75" thickBot="1" x14ac:dyDescent="0.3">
      <c r="B17" s="10"/>
      <c r="C17" s="10"/>
      <c r="D17" s="10"/>
      <c r="E17" s="10"/>
      <c r="F17" s="19"/>
      <c r="G17" s="10"/>
      <c r="H17" s="20"/>
      <c r="I17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7" s="9">
        <f>_xlfn.IFS(Tabel5[[#This Row],[SCORE]]=0,0,Tabel5[[#This Row],[Punten Thuis ]]=2,0,Tabel5[[#This Row],[Punten Thuis ]]=0,2,Tabel5[[#This Row],[Punten Thuis ]]=1,1)</f>
        <v>0</v>
      </c>
      <c r="K17" s="9"/>
      <c r="L17" s="9"/>
      <c r="M17" s="9"/>
      <c r="O17" s="102"/>
      <c r="P17" s="127" t="s">
        <v>99</v>
      </c>
      <c r="Q17" s="128" t="s">
        <v>66</v>
      </c>
    </row>
    <row r="18" spans="2:17" ht="15.75" thickBot="1" x14ac:dyDescent="0.3">
      <c r="B18" s="13" t="s">
        <v>8</v>
      </c>
      <c r="C18" s="11">
        <v>0.5625</v>
      </c>
      <c r="D18" s="46" t="s">
        <v>83</v>
      </c>
      <c r="E18" s="13"/>
      <c r="F18" s="14" t="s">
        <v>50</v>
      </c>
      <c r="G18" s="13"/>
      <c r="H18" s="15" t="s">
        <v>82</v>
      </c>
      <c r="I18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8" s="9">
        <f>_xlfn.IFS(Tabel5[[#This Row],[SCORE]]=0,0,Tabel5[[#This Row],[Punten Thuis ]]=2,0,Tabel5[[#This Row],[Punten Thuis ]]=0,2,Tabel5[[#This Row],[Punten Thuis ]]=1,1)</f>
        <v>0</v>
      </c>
      <c r="K18" s="9">
        <f>Tabel5[[#This Row],[SCORE]]-Tabel5[[#This Row],[SCORE2]]</f>
        <v>0</v>
      </c>
      <c r="L18" s="9">
        <f>Tabel5[[#This Row],[SCORE2]]-Tabel5[[#This Row],[SCORE]]</f>
        <v>0</v>
      </c>
      <c r="M18" s="9"/>
      <c r="O18" s="103">
        <v>1</v>
      </c>
      <c r="P18" s="104" t="s">
        <v>108</v>
      </c>
      <c r="Q18" s="105"/>
    </row>
    <row r="19" spans="2:17" ht="15.75" thickBot="1" x14ac:dyDescent="0.3">
      <c r="B19" s="10" t="s">
        <v>28</v>
      </c>
      <c r="C19" s="21">
        <v>0.58333333333333337</v>
      </c>
      <c r="D19" s="24" t="s">
        <v>84</v>
      </c>
      <c r="E19" s="10"/>
      <c r="F19" s="19" t="s">
        <v>50</v>
      </c>
      <c r="G19" s="10"/>
      <c r="H19" s="43" t="s">
        <v>85</v>
      </c>
      <c r="I19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19" s="9">
        <f>_xlfn.IFS(Tabel5[[#This Row],[SCORE]]=0,0,Tabel5[[#This Row],[Punten Thuis ]]=2,0,Tabel5[[#This Row],[Punten Thuis ]]=0,2,Tabel5[[#This Row],[Punten Thuis ]]=1,1)</f>
        <v>0</v>
      </c>
      <c r="K19" s="9">
        <f>Tabel5[[#This Row],[SCORE]]-Tabel5[[#This Row],[SCORE2]]</f>
        <v>0</v>
      </c>
      <c r="L19" s="9">
        <f>Tabel5[[#This Row],[SCORE2]]-Tabel5[[#This Row],[SCORE]]</f>
        <v>0</v>
      </c>
      <c r="M19" s="9"/>
      <c r="O19" s="103">
        <v>2</v>
      </c>
      <c r="P19" s="104" t="s">
        <v>109</v>
      </c>
      <c r="Q19" s="105"/>
    </row>
    <row r="20" spans="2:17" ht="15.75" thickBot="1" x14ac:dyDescent="0.3">
      <c r="B20" s="13"/>
      <c r="C20" s="13"/>
      <c r="D20" s="13"/>
      <c r="E20" s="13"/>
      <c r="F20" s="14"/>
      <c r="G20" s="13"/>
      <c r="H20" s="2"/>
      <c r="I20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0" s="9">
        <f>_xlfn.IFS(Tabel5[[#This Row],[SCORE]]=0,0,Tabel5[[#This Row],[Punten Thuis ]]=2,0,Tabel5[[#This Row],[Punten Thuis ]]=0,2,Tabel5[[#This Row],[Punten Thuis ]]=1,1)</f>
        <v>0</v>
      </c>
      <c r="K20" s="9"/>
      <c r="L20" s="9"/>
      <c r="M20" s="9"/>
      <c r="O20" s="103">
        <v>3</v>
      </c>
      <c r="P20" s="104" t="s">
        <v>110</v>
      </c>
      <c r="Q20" s="105"/>
    </row>
    <row r="21" spans="2:17" ht="15.75" thickBot="1" x14ac:dyDescent="0.3">
      <c r="B21" s="10" t="s">
        <v>9</v>
      </c>
      <c r="C21" s="21">
        <v>0.61111111111111116</v>
      </c>
      <c r="D21" s="44" t="s">
        <v>86</v>
      </c>
      <c r="E21" s="10"/>
      <c r="F21" s="19" t="s">
        <v>50</v>
      </c>
      <c r="G21" s="10"/>
      <c r="H21" s="23" t="s">
        <v>77</v>
      </c>
      <c r="I21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1" s="9">
        <f>_xlfn.IFS(Tabel5[[#This Row],[SCORE]]=0,0,Tabel5[[#This Row],[Punten Thuis ]]=2,0,Tabel5[[#This Row],[Punten Thuis ]]=0,2,Tabel5[[#This Row],[Punten Thuis ]]=1,1)</f>
        <v>0</v>
      </c>
      <c r="K21" s="9">
        <f>Tabel5[[#This Row],[SCORE]]-Tabel5[[#This Row],[SCORE2]]</f>
        <v>0</v>
      </c>
      <c r="L21" s="9">
        <f>Tabel5[[#This Row],[SCORE2]]-Tabel5[[#This Row],[SCORE]]</f>
        <v>0</v>
      </c>
      <c r="M21" s="9"/>
      <c r="O21" s="106">
        <v>4</v>
      </c>
      <c r="P21" s="107" t="s">
        <v>111</v>
      </c>
      <c r="Q21" s="108"/>
    </row>
    <row r="22" spans="2:17" ht="15.75" thickBot="1" x14ac:dyDescent="0.3">
      <c r="B22" s="13" t="s">
        <v>10</v>
      </c>
      <c r="C22" s="11">
        <v>0.63194444444444442</v>
      </c>
      <c r="D22" s="16" t="s">
        <v>82</v>
      </c>
      <c r="E22" s="13"/>
      <c r="F22" s="14" t="s">
        <v>50</v>
      </c>
      <c r="G22" s="13"/>
      <c r="H22" s="45" t="s">
        <v>81</v>
      </c>
      <c r="I22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2" s="9">
        <f>_xlfn.IFS(Tabel5[[#This Row],[SCORE]]=0,0,Tabel5[[#This Row],[Punten Thuis ]]=2,0,Tabel5[[#This Row],[Punten Thuis ]]=0,2,Tabel5[[#This Row],[Punten Thuis ]]=1,1)</f>
        <v>0</v>
      </c>
      <c r="K22" s="9">
        <f>Tabel5[[#This Row],[SCORE]]-Tabel5[[#This Row],[SCORE2]]</f>
        <v>0</v>
      </c>
      <c r="L22" s="9">
        <f>Tabel5[[#This Row],[SCORE2]]-Tabel5[[#This Row],[SCORE]]</f>
        <v>0</v>
      </c>
      <c r="M22" s="9"/>
      <c r="O22" s="109">
        <v>5</v>
      </c>
      <c r="P22" s="110" t="s">
        <v>112</v>
      </c>
      <c r="Q22" s="111"/>
    </row>
    <row r="23" spans="2:17" ht="15.75" thickBot="1" x14ac:dyDescent="0.3">
      <c r="B23" s="10" t="s">
        <v>11</v>
      </c>
      <c r="C23" s="21">
        <v>0.65277777777777779</v>
      </c>
      <c r="D23" s="44" t="s">
        <v>83</v>
      </c>
      <c r="E23" s="10"/>
      <c r="F23" s="19" t="s">
        <v>50</v>
      </c>
      <c r="G23" s="10"/>
      <c r="H23" s="23" t="s">
        <v>78</v>
      </c>
      <c r="I23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3" s="9">
        <f>_xlfn.IFS(Tabel5[[#This Row],[SCORE]]=0,0,Tabel5[[#This Row],[Punten Thuis ]]=2,0,Tabel5[[#This Row],[Punten Thuis ]]=0,2,Tabel5[[#This Row],[Punten Thuis ]]=1,1)</f>
        <v>0</v>
      </c>
      <c r="K23" s="9">
        <f>Tabel5[[#This Row],[SCORE]]-Tabel5[[#This Row],[SCORE2]]</f>
        <v>0</v>
      </c>
      <c r="L23" s="9">
        <f>Tabel5[[#This Row],[SCORE2]]-Tabel5[[#This Row],[SCORE]]</f>
        <v>0</v>
      </c>
      <c r="M23" s="9"/>
      <c r="O23" s="112">
        <v>6</v>
      </c>
      <c r="P23" s="113" t="s">
        <v>113</v>
      </c>
      <c r="Q23" s="114"/>
    </row>
    <row r="24" spans="2:17" ht="15.75" thickBot="1" x14ac:dyDescent="0.3">
      <c r="B24" s="13"/>
      <c r="C24" s="13"/>
      <c r="D24" s="13"/>
      <c r="E24" s="13"/>
      <c r="F24" s="14"/>
      <c r="G24" s="13"/>
      <c r="H24" s="2"/>
      <c r="I24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4" s="9">
        <f>_xlfn.IFS(Tabel5[[#This Row],[SCORE]]=0,0,Tabel5[[#This Row],[Punten Thuis ]]=2,0,Tabel5[[#This Row],[Punten Thuis ]]=0,2,Tabel5[[#This Row],[Punten Thuis ]]=1,1)</f>
        <v>0</v>
      </c>
      <c r="K24" s="9"/>
      <c r="L24" s="9"/>
      <c r="M24" s="9"/>
    </row>
    <row r="25" spans="2:17" ht="15.75" thickBot="1" x14ac:dyDescent="0.3">
      <c r="B25" s="10" t="s">
        <v>29</v>
      </c>
      <c r="C25" s="21">
        <v>0.68055555555555558</v>
      </c>
      <c r="D25" s="24" t="s">
        <v>85</v>
      </c>
      <c r="E25" s="10"/>
      <c r="F25" s="19" t="s">
        <v>50</v>
      </c>
      <c r="G25" s="10"/>
      <c r="H25" s="43" t="s">
        <v>76</v>
      </c>
      <c r="I25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5" s="9">
        <f>_xlfn.IFS(Tabel5[[#This Row],[SCORE]]=0,0,Tabel5[[#This Row],[Punten Thuis ]]=2,0,Tabel5[[#This Row],[Punten Thuis ]]=0,2,Tabel5[[#This Row],[Punten Thuis ]]=1,1)</f>
        <v>0</v>
      </c>
      <c r="K25" s="9">
        <f>Tabel5[[#This Row],[SCORE]]-Tabel5[[#This Row],[SCORE2]]</f>
        <v>0</v>
      </c>
      <c r="L25" s="9">
        <f>Tabel5[[#This Row],[SCORE2]]-Tabel5[[#This Row],[SCORE]]</f>
        <v>0</v>
      </c>
      <c r="M25" s="9"/>
      <c r="P25" s="9" t="s">
        <v>100</v>
      </c>
      <c r="Q25" s="10" t="s">
        <v>3</v>
      </c>
    </row>
    <row r="26" spans="2:17" ht="15.75" thickBot="1" x14ac:dyDescent="0.3">
      <c r="B26" s="13" t="s">
        <v>30</v>
      </c>
      <c r="C26" s="11">
        <v>0.70138888888888884</v>
      </c>
      <c r="D26" s="46" t="s">
        <v>84</v>
      </c>
      <c r="E26" s="13"/>
      <c r="F26" s="14" t="s">
        <v>50</v>
      </c>
      <c r="G26" s="13"/>
      <c r="H26" s="15" t="s">
        <v>80</v>
      </c>
      <c r="I26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6" s="9">
        <f>_xlfn.IFS(Tabel5[[#This Row],[SCORE]]=0,0,Tabel5[[#This Row],[Punten Thuis ]]=2,0,Tabel5[[#This Row],[Punten Thuis ]]=0,2,Tabel5[[#This Row],[Punten Thuis ]]=1,1)</f>
        <v>0</v>
      </c>
      <c r="K26" s="9">
        <f>Tabel5[[#This Row],[SCORE]]-Tabel5[[#This Row],[SCORE2]]</f>
        <v>0</v>
      </c>
      <c r="L26" s="9">
        <f>Tabel5[[#This Row],[SCORE2]]-Tabel5[[#This Row],[SCORE]]</f>
        <v>0</v>
      </c>
      <c r="M26" s="9"/>
      <c r="O26" s="99"/>
      <c r="P26" s="100" t="s">
        <v>99</v>
      </c>
      <c r="Q26" s="101" t="s">
        <v>66</v>
      </c>
    </row>
    <row r="27" spans="2:17" ht="15.75" thickBot="1" x14ac:dyDescent="0.3">
      <c r="B27" s="10"/>
      <c r="C27" s="10"/>
      <c r="D27" s="10"/>
      <c r="E27" s="10"/>
      <c r="F27" s="19"/>
      <c r="G27" s="10"/>
      <c r="H27" s="20"/>
      <c r="I27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7" s="9">
        <f>_xlfn.IFS(Tabel5[[#This Row],[SCORE]]=0,0,Tabel5[[#This Row],[Punten Thuis ]]=2,0,Tabel5[[#This Row],[Punten Thuis ]]=0,2,Tabel5[[#This Row],[Punten Thuis ]]=1,1)</f>
        <v>0</v>
      </c>
      <c r="K27" s="9"/>
      <c r="L27" s="9"/>
      <c r="M27" s="9"/>
      <c r="O27" s="95">
        <v>1</v>
      </c>
      <c r="P27" s="67"/>
      <c r="Q27" s="68"/>
    </row>
    <row r="28" spans="2:17" ht="15.75" thickBot="1" x14ac:dyDescent="0.3">
      <c r="B28" s="13" t="s">
        <v>31</v>
      </c>
      <c r="C28" s="11">
        <v>0.72916666666666663</v>
      </c>
      <c r="D28" s="16" t="s">
        <v>85</v>
      </c>
      <c r="E28" s="13"/>
      <c r="F28" s="14" t="s">
        <v>50</v>
      </c>
      <c r="G28" s="13"/>
      <c r="H28" s="45" t="s">
        <v>79</v>
      </c>
      <c r="I28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8" s="9">
        <f>_xlfn.IFS(Tabel5[[#This Row],[SCORE]]=0,0,Tabel5[[#This Row],[Punten Thuis ]]=2,0,Tabel5[[#This Row],[Punten Thuis ]]=0,2,Tabel5[[#This Row],[Punten Thuis ]]=1,1)</f>
        <v>0</v>
      </c>
      <c r="K28" s="9">
        <f>Tabel5[[#This Row],[SCORE]]-Tabel5[[#This Row],[SCORE2]]</f>
        <v>0</v>
      </c>
      <c r="L28" s="9">
        <f>Tabel5[[#This Row],[SCORE2]]-Tabel5[[#This Row],[SCORE]]</f>
        <v>0</v>
      </c>
      <c r="M28" s="9"/>
      <c r="O28" s="96">
        <v>2</v>
      </c>
      <c r="P28" s="69"/>
      <c r="Q28" s="70"/>
    </row>
    <row r="29" spans="2:17" ht="15.75" thickBot="1" x14ac:dyDescent="0.3">
      <c r="B29" s="10" t="s">
        <v>32</v>
      </c>
      <c r="C29" s="21">
        <v>0.75</v>
      </c>
      <c r="D29" s="44" t="s">
        <v>84</v>
      </c>
      <c r="E29" s="10"/>
      <c r="F29" s="19" t="s">
        <v>50</v>
      </c>
      <c r="G29" s="10"/>
      <c r="H29" s="23" t="s">
        <v>75</v>
      </c>
      <c r="I29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29" s="9">
        <f>_xlfn.IFS(Tabel5[[#This Row],[SCORE]]=0,0,Tabel5[[#This Row],[Punten Thuis ]]=2,0,Tabel5[[#This Row],[Punten Thuis ]]=0,2,Tabel5[[#This Row],[Punten Thuis ]]=1,1)</f>
        <v>0</v>
      </c>
      <c r="K29" s="9">
        <f>Tabel5[[#This Row],[SCORE]]-Tabel5[[#This Row],[SCORE2]]</f>
        <v>0</v>
      </c>
      <c r="L29" s="9">
        <f>Tabel5[[#This Row],[SCORE2]]-Tabel5[[#This Row],[SCORE]]</f>
        <v>0</v>
      </c>
      <c r="M29" s="9"/>
      <c r="O29" s="96">
        <v>3</v>
      </c>
      <c r="P29" s="69"/>
      <c r="Q29" s="70"/>
    </row>
    <row r="30" spans="2:17" ht="15.75" thickBot="1" x14ac:dyDescent="0.3">
      <c r="B30" s="13"/>
      <c r="C30" s="13"/>
      <c r="D30" s="13"/>
      <c r="E30" s="13"/>
      <c r="F30" s="14"/>
      <c r="G30" s="13"/>
      <c r="H30" s="2"/>
      <c r="I30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30" s="9">
        <f>_xlfn.IFS(Tabel5[[#This Row],[SCORE]]=0,0,Tabel5[[#This Row],[Punten Thuis ]]=2,0,Tabel5[[#This Row],[Punten Thuis ]]=0,2,Tabel5[[#This Row],[Punten Thuis ]]=1,1)</f>
        <v>0</v>
      </c>
      <c r="K30" s="9"/>
      <c r="L30" s="9"/>
      <c r="M30" s="9"/>
      <c r="O30" s="96">
        <v>4</v>
      </c>
      <c r="P30" s="69"/>
      <c r="Q30" s="70"/>
    </row>
    <row r="31" spans="2:17" ht="15.75" thickBot="1" x14ac:dyDescent="0.3">
      <c r="B31" s="10" t="s">
        <v>12</v>
      </c>
      <c r="C31" s="21">
        <v>0.77777777777777779</v>
      </c>
      <c r="D31" s="24" t="s">
        <v>86</v>
      </c>
      <c r="E31" s="10"/>
      <c r="F31" s="19" t="s">
        <v>50</v>
      </c>
      <c r="G31" s="10"/>
      <c r="H31" s="43" t="s">
        <v>78</v>
      </c>
      <c r="I31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31" s="9">
        <f>_xlfn.IFS(Tabel5[[#This Row],[SCORE]]=0,0,Tabel5[[#This Row],[Punten Thuis ]]=2,0,Tabel5[[#This Row],[Punten Thuis ]]=0,2,Tabel5[[#This Row],[Punten Thuis ]]=1,1)</f>
        <v>0</v>
      </c>
      <c r="K31" s="9">
        <f>Tabel5[[#This Row],[SCORE]]-Tabel5[[#This Row],[SCORE2]]</f>
        <v>0</v>
      </c>
      <c r="L31" s="9">
        <f>Tabel5[[#This Row],[SCORE2]]-Tabel5[[#This Row],[SCORE]]</f>
        <v>0</v>
      </c>
      <c r="M31" s="9"/>
      <c r="O31" s="97">
        <v>5</v>
      </c>
      <c r="P31" s="72"/>
      <c r="Q31" s="73"/>
    </row>
    <row r="32" spans="2:17" ht="15.75" thickBot="1" x14ac:dyDescent="0.3">
      <c r="B32" s="13" t="s">
        <v>88</v>
      </c>
      <c r="C32" s="11">
        <v>0.79861111111111116</v>
      </c>
      <c r="D32" s="46" t="s">
        <v>82</v>
      </c>
      <c r="E32" s="13"/>
      <c r="F32" s="14" t="s">
        <v>50</v>
      </c>
      <c r="G32" s="13"/>
      <c r="H32" s="15" t="s">
        <v>77</v>
      </c>
      <c r="I32" s="9">
        <f>_xlfn.IFS(Tabel5[[#This Row],[SCORE]]=0,0,Tabel5[[#This Row],[SCORE]]&gt;Tabel5[[#This Row],[SCORE2]],2,Tabel5[[#This Row],[SCORE]]&lt;Tabel5[[#This Row],[SCORE2]],0,Tabel5[[#This Row],[SCORE]]=Tabel5[[#This Row],[SCORE2]],1)</f>
        <v>0</v>
      </c>
      <c r="J32" s="9">
        <f>_xlfn.IFS(Tabel5[[#This Row],[SCORE]]=0,0,Tabel5[[#This Row],[Punten Thuis ]]=2,0,Tabel5[[#This Row],[Punten Thuis ]]=0,2,Tabel5[[#This Row],[Punten Thuis ]]=1,1)</f>
        <v>0</v>
      </c>
      <c r="K32" s="9">
        <f>Tabel5[[#This Row],[SCORE]]-Tabel5[[#This Row],[SCORE2]]</f>
        <v>0</v>
      </c>
      <c r="L32" s="9">
        <f>Tabel5[[#This Row],[SCORE2]]-Tabel5[[#This Row],[SCORE]]</f>
        <v>0</v>
      </c>
      <c r="M32" s="9"/>
      <c r="O32" s="98">
        <v>6</v>
      </c>
      <c r="P32" s="71"/>
      <c r="Q32" s="74"/>
    </row>
    <row r="33" spans="2:13" x14ac:dyDescent="0.25">
      <c r="B33" s="10"/>
      <c r="C33" s="10"/>
      <c r="D33" s="10"/>
      <c r="E33" s="10"/>
      <c r="F33" s="9"/>
      <c r="G33" s="10"/>
      <c r="H33" s="10"/>
      <c r="I33" s="9"/>
      <c r="J33" s="9"/>
      <c r="K33" s="9"/>
      <c r="L33" s="9"/>
      <c r="M33" s="9"/>
    </row>
    <row r="34" spans="2:13" x14ac:dyDescent="0.25">
      <c r="C34" s="4"/>
      <c r="E34" s="4"/>
      <c r="G34" s="4"/>
    </row>
    <row r="35" spans="2:13" x14ac:dyDescent="0.25">
      <c r="E35" s="4"/>
    </row>
  </sheetData>
  <mergeCells count="1">
    <mergeCell ref="B3:H4"/>
  </mergeCells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82AC-42F0-4133-8744-7555866900C1}">
  <dimension ref="B1:P31"/>
  <sheetViews>
    <sheetView topLeftCell="A7" workbookViewId="0">
      <selection activeCell="P18" sqref="P18"/>
    </sheetView>
  </sheetViews>
  <sheetFormatPr defaultRowHeight="15" x14ac:dyDescent="0.25"/>
  <cols>
    <col min="1" max="1" width="9.140625" style="3"/>
    <col min="2" max="3" width="11.7109375" style="3" customWidth="1"/>
    <col min="4" max="4" width="30.7109375" style="3" customWidth="1"/>
    <col min="5" max="5" width="5.7109375" style="3" customWidth="1"/>
    <col min="6" max="6" width="1.7109375" style="3" customWidth="1"/>
    <col min="7" max="7" width="5.7109375" style="3" customWidth="1"/>
    <col min="8" max="8" width="30.7109375" style="3" customWidth="1"/>
    <col min="9" max="9" width="5" style="3" hidden="1" customWidth="1"/>
    <col min="10" max="10" width="5.5703125" style="3" hidden="1" customWidth="1"/>
    <col min="11" max="11" width="3.85546875" style="3" hidden="1" customWidth="1"/>
    <col min="12" max="12" width="3.5703125" style="3" hidden="1" customWidth="1"/>
    <col min="13" max="13" width="9.140625" style="3"/>
    <col min="14" max="14" width="5.7109375" style="3" customWidth="1"/>
    <col min="15" max="15" width="25.7109375" style="3" customWidth="1"/>
    <col min="16" max="16" width="5.7109375" style="3" customWidth="1"/>
    <col min="17" max="16384" width="9.140625" style="3"/>
  </cols>
  <sheetData>
    <row r="1" spans="2:16" ht="15.75" thickBot="1" x14ac:dyDescent="0.3"/>
    <row r="2" spans="2:16" x14ac:dyDescent="0.25">
      <c r="B2" s="129" t="s">
        <v>97</v>
      </c>
      <c r="C2" s="130"/>
      <c r="D2" s="130"/>
      <c r="E2" s="130"/>
      <c r="F2" s="130"/>
      <c r="G2" s="130"/>
      <c r="H2" s="131"/>
    </row>
    <row r="3" spans="2:16" ht="23.25" customHeight="1" thickBot="1" x14ac:dyDescent="0.3">
      <c r="B3" s="135"/>
      <c r="C3" s="136"/>
      <c r="D3" s="136"/>
      <c r="E3" s="136"/>
      <c r="F3" s="136"/>
      <c r="G3" s="136"/>
      <c r="H3" s="137"/>
    </row>
    <row r="4" spans="2:16" ht="15.75" hidden="1" thickBot="1" x14ac:dyDescent="0.3">
      <c r="B4" s="85"/>
      <c r="H4" s="86"/>
    </row>
    <row r="5" spans="2:16" ht="15.75" hidden="1" thickBot="1" x14ac:dyDescent="0.3">
      <c r="B5" s="87" t="s">
        <v>17</v>
      </c>
      <c r="C5" s="7" t="s">
        <v>23</v>
      </c>
      <c r="D5" s="7" t="s">
        <v>22</v>
      </c>
      <c r="E5" s="7" t="s">
        <v>24</v>
      </c>
      <c r="F5" s="88" t="s">
        <v>0</v>
      </c>
      <c r="G5" s="7" t="s">
        <v>56</v>
      </c>
      <c r="H5" s="89" t="s">
        <v>25</v>
      </c>
      <c r="I5" s="8" t="s">
        <v>55</v>
      </c>
      <c r="J5" s="8" t="s">
        <v>53</v>
      </c>
      <c r="K5" s="8" t="s">
        <v>1</v>
      </c>
      <c r="L5" s="8" t="s">
        <v>2</v>
      </c>
    </row>
    <row r="6" spans="2:16" ht="21.75" thickBot="1" x14ac:dyDescent="0.4">
      <c r="B6" s="80" t="s">
        <v>93</v>
      </c>
      <c r="C6" s="81" t="s">
        <v>94</v>
      </c>
      <c r="D6" s="90" t="s">
        <v>22</v>
      </c>
      <c r="E6" s="83"/>
      <c r="F6" s="84"/>
      <c r="G6" s="83"/>
      <c r="H6" s="91" t="s">
        <v>25</v>
      </c>
      <c r="I6" s="7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6" s="7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6" s="79">
        <f>Tabel4[[#This Row],[SCORE]]-Tabel4[[#This Row],[SCORE2]]</f>
        <v>0</v>
      </c>
      <c r="L6" s="79">
        <f>Tabel4[[#This Row],[SCORE2]]-Tabel4[[#This Row],[SCORE]]</f>
        <v>0</v>
      </c>
    </row>
    <row r="7" spans="2:16" ht="15.75" thickBot="1" x14ac:dyDescent="0.3">
      <c r="B7" s="1" t="s">
        <v>33</v>
      </c>
      <c r="C7" s="11">
        <v>0.41666666666666669</v>
      </c>
      <c r="D7" s="12" t="s">
        <v>75</v>
      </c>
      <c r="E7" s="13"/>
      <c r="F7" s="14" t="s">
        <v>49</v>
      </c>
      <c r="G7" s="13"/>
      <c r="H7" s="15" t="s">
        <v>85</v>
      </c>
      <c r="I7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7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7" s="9">
        <f>Tabel4[[#This Row],[SCORE]]-Tabel4[[#This Row],[SCORE2]]</f>
        <v>0</v>
      </c>
      <c r="L7" s="9">
        <f>Tabel4[[#This Row],[SCORE2]]-Tabel4[[#This Row],[SCORE]]</f>
        <v>0</v>
      </c>
      <c r="N7" s="4"/>
      <c r="O7" s="9" t="s">
        <v>100</v>
      </c>
      <c r="P7" s="10" t="s">
        <v>3</v>
      </c>
    </row>
    <row r="8" spans="2:16" ht="15.75" thickBot="1" x14ac:dyDescent="0.3">
      <c r="B8" s="1" t="s">
        <v>13</v>
      </c>
      <c r="C8" s="11">
        <v>0.4375</v>
      </c>
      <c r="D8" s="16" t="s">
        <v>86</v>
      </c>
      <c r="E8" s="13"/>
      <c r="F8" s="14" t="s">
        <v>49</v>
      </c>
      <c r="G8" s="13"/>
      <c r="H8" s="17" t="s">
        <v>83</v>
      </c>
      <c r="I8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8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8" s="9">
        <f>Tabel4[[#This Row],[SCORE]]-Tabel4[[#This Row],[SCORE2]]</f>
        <v>0</v>
      </c>
      <c r="L8" s="9">
        <f>Tabel4[[#This Row],[SCORE2]]-Tabel4[[#This Row],[SCORE]]</f>
        <v>0</v>
      </c>
      <c r="N8" s="99"/>
      <c r="O8" s="100" t="s">
        <v>99</v>
      </c>
      <c r="P8" s="101" t="s">
        <v>66</v>
      </c>
    </row>
    <row r="9" spans="2:16" ht="15.75" thickBot="1" x14ac:dyDescent="0.3">
      <c r="B9" s="1" t="s">
        <v>34</v>
      </c>
      <c r="C9" s="11">
        <v>0.45833333333333331</v>
      </c>
      <c r="D9" s="12" t="s">
        <v>84</v>
      </c>
      <c r="E9" s="13"/>
      <c r="F9" s="14" t="s">
        <v>49</v>
      </c>
      <c r="G9" s="13"/>
      <c r="H9" s="15" t="s">
        <v>76</v>
      </c>
      <c r="I9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9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9" s="9">
        <f>Tabel4[[#This Row],[SCORE]]-Tabel4[[#This Row],[SCORE2]]</f>
        <v>0</v>
      </c>
      <c r="L9" s="9">
        <f>Tabel4[[#This Row],[SCORE2]]-Tabel4[[#This Row],[SCORE]]</f>
        <v>0</v>
      </c>
      <c r="N9" s="95">
        <v>1</v>
      </c>
      <c r="O9" s="67"/>
      <c r="P9" s="68"/>
    </row>
    <row r="10" spans="2:16" ht="15.75" thickBot="1" x14ac:dyDescent="0.3">
      <c r="B10" s="18"/>
      <c r="C10" s="10"/>
      <c r="D10" s="10"/>
      <c r="E10" s="10"/>
      <c r="F10" s="19"/>
      <c r="G10" s="10"/>
      <c r="H10" s="20"/>
      <c r="I10" s="9"/>
      <c r="J10" s="9"/>
      <c r="K10" s="9"/>
      <c r="L10" s="9"/>
      <c r="N10" s="96">
        <v>2</v>
      </c>
      <c r="O10" s="69"/>
      <c r="P10" s="70"/>
    </row>
    <row r="11" spans="2:16" ht="15.75" thickBot="1" x14ac:dyDescent="0.3">
      <c r="B11" s="1" t="s">
        <v>27</v>
      </c>
      <c r="C11" s="11">
        <v>0.4861111111111111</v>
      </c>
      <c r="D11" s="16" t="s">
        <v>80</v>
      </c>
      <c r="E11" s="13"/>
      <c r="F11" s="14" t="s">
        <v>49</v>
      </c>
      <c r="G11" s="13"/>
      <c r="H11" s="17" t="s">
        <v>79</v>
      </c>
      <c r="I11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1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1" s="9">
        <f>Tabel4[[#This Row],[SCORE]]-Tabel4[[#This Row],[SCORE2]]</f>
        <v>0</v>
      </c>
      <c r="L11" s="9">
        <f>Tabel4[[#This Row],[SCORE2]]-Tabel4[[#This Row],[SCORE]]</f>
        <v>0</v>
      </c>
      <c r="N11" s="96">
        <v>3</v>
      </c>
      <c r="O11" s="69"/>
      <c r="P11" s="70"/>
    </row>
    <row r="12" spans="2:16" ht="15.75" thickBot="1" x14ac:dyDescent="0.3">
      <c r="B12" s="1" t="s">
        <v>35</v>
      </c>
      <c r="C12" s="11">
        <v>0.50694444444444442</v>
      </c>
      <c r="D12" s="12" t="s">
        <v>86</v>
      </c>
      <c r="E12" s="13"/>
      <c r="F12" s="14" t="s">
        <v>49</v>
      </c>
      <c r="G12" s="13"/>
      <c r="H12" s="15" t="s">
        <v>81</v>
      </c>
      <c r="I12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2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2" s="9">
        <f>Tabel4[[#This Row],[SCORE]]-Tabel4[[#This Row],[SCORE2]]</f>
        <v>0</v>
      </c>
      <c r="L12" s="9">
        <f>Tabel4[[#This Row],[SCORE2]]-Tabel4[[#This Row],[SCORE]]</f>
        <v>0</v>
      </c>
      <c r="N12" s="96">
        <v>4</v>
      </c>
      <c r="O12" s="69"/>
      <c r="P12" s="70"/>
    </row>
    <row r="13" spans="2:16" ht="15.75" thickBot="1" x14ac:dyDescent="0.3">
      <c r="B13" s="18"/>
      <c r="C13" s="10"/>
      <c r="D13" s="10"/>
      <c r="E13" s="10"/>
      <c r="F13" s="19"/>
      <c r="G13" s="10"/>
      <c r="H13" s="20"/>
      <c r="I13" s="9"/>
      <c r="J13" s="9"/>
      <c r="K13" s="9"/>
      <c r="L13" s="9"/>
      <c r="N13" s="97">
        <v>5</v>
      </c>
      <c r="O13" s="72"/>
      <c r="P13" s="73"/>
    </row>
    <row r="14" spans="2:16" ht="15.75" thickBot="1" x14ac:dyDescent="0.3">
      <c r="B14" s="1" t="s">
        <v>36</v>
      </c>
      <c r="C14" s="11">
        <v>0.53472222222222221</v>
      </c>
      <c r="D14" s="16" t="s">
        <v>77</v>
      </c>
      <c r="E14" s="13"/>
      <c r="F14" s="14" t="s">
        <v>49</v>
      </c>
      <c r="G14" s="13"/>
      <c r="H14" s="17" t="s">
        <v>83</v>
      </c>
      <c r="I14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4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4" s="9">
        <f>Tabel4[[#This Row],[SCORE]]-Tabel4[[#This Row],[SCORE2]]</f>
        <v>0</v>
      </c>
      <c r="L14" s="9">
        <f>Tabel4[[#This Row],[SCORE2]]-Tabel4[[#This Row],[SCORE]]</f>
        <v>0</v>
      </c>
      <c r="N14" s="98">
        <v>6</v>
      </c>
      <c r="O14" s="71"/>
      <c r="P14" s="74"/>
    </row>
    <row r="15" spans="2:16" ht="15.75" thickBot="1" x14ac:dyDescent="0.3">
      <c r="B15" s="18" t="s">
        <v>14</v>
      </c>
      <c r="C15" s="21">
        <v>0.55555555555555558</v>
      </c>
      <c r="D15" s="22" t="s">
        <v>81</v>
      </c>
      <c r="E15" s="10"/>
      <c r="F15" s="19" t="s">
        <v>49</v>
      </c>
      <c r="G15" s="10"/>
      <c r="H15" s="23" t="s">
        <v>78</v>
      </c>
      <c r="I15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5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5" s="9">
        <f>Tabel4[[#This Row],[SCORE]]-Tabel4[[#This Row],[SCORE2]]</f>
        <v>0</v>
      </c>
      <c r="L15" s="9">
        <f>Tabel4[[#This Row],[SCORE2]]-Tabel4[[#This Row],[SCORE]]</f>
        <v>0</v>
      </c>
    </row>
    <row r="16" spans="2:16" ht="15.75" thickBot="1" x14ac:dyDescent="0.3">
      <c r="B16" s="1" t="s">
        <v>37</v>
      </c>
      <c r="C16" s="11">
        <v>0.57638888888888884</v>
      </c>
      <c r="D16" s="16" t="s">
        <v>82</v>
      </c>
      <c r="E16" s="13"/>
      <c r="F16" s="14" t="s">
        <v>49</v>
      </c>
      <c r="G16" s="13"/>
      <c r="H16" s="17" t="s">
        <v>86</v>
      </c>
      <c r="I16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6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6" s="9">
        <f>Tabel4[[#This Row],[SCORE]]-Tabel4[[#This Row],[SCORE2]]</f>
        <v>0</v>
      </c>
      <c r="L16" s="9">
        <f>Tabel4[[#This Row],[SCORE2]]-Tabel4[[#This Row],[SCORE]]</f>
        <v>0</v>
      </c>
    </row>
    <row r="17" spans="2:16" ht="15.75" thickBot="1" x14ac:dyDescent="0.3">
      <c r="B17" s="18"/>
      <c r="C17" s="10"/>
      <c r="D17" s="10"/>
      <c r="E17" s="10"/>
      <c r="F17" s="19"/>
      <c r="G17" s="10"/>
      <c r="H17" s="20"/>
      <c r="I17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7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7" s="9">
        <f>Tabel4[[#This Row],[SCORE]]-Tabel4[[#This Row],[SCORE2]]</f>
        <v>0</v>
      </c>
      <c r="L17" s="9">
        <f>Tabel4[[#This Row],[SCORE2]]-Tabel4[[#This Row],[SCORE]]</f>
        <v>0</v>
      </c>
      <c r="N17" s="10"/>
      <c r="O17" s="9" t="s">
        <v>100</v>
      </c>
      <c r="P17" s="10" t="s">
        <v>27</v>
      </c>
    </row>
    <row r="18" spans="2:16" ht="15.75" thickBot="1" x14ac:dyDescent="0.3">
      <c r="B18" s="1" t="s">
        <v>15</v>
      </c>
      <c r="C18" s="11">
        <v>0.60416666666666663</v>
      </c>
      <c r="D18" s="12" t="s">
        <v>84</v>
      </c>
      <c r="E18" s="13"/>
      <c r="F18" s="14" t="s">
        <v>49</v>
      </c>
      <c r="G18" s="13"/>
      <c r="H18" s="15" t="s">
        <v>79</v>
      </c>
      <c r="I18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8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8" s="9">
        <f>Tabel4[[#This Row],[SCORE]]-Tabel4[[#This Row],[SCORE2]]</f>
        <v>0</v>
      </c>
      <c r="L18" s="9">
        <f>Tabel4[[#This Row],[SCORE2]]-Tabel4[[#This Row],[SCORE]]</f>
        <v>0</v>
      </c>
      <c r="N18" s="102"/>
      <c r="O18" s="127" t="s">
        <v>99</v>
      </c>
      <c r="P18" s="128" t="s">
        <v>66</v>
      </c>
    </row>
    <row r="19" spans="2:16" ht="15.75" thickBot="1" x14ac:dyDescent="0.3">
      <c r="B19" s="1" t="s">
        <v>38</v>
      </c>
      <c r="C19" s="11">
        <v>0.625</v>
      </c>
      <c r="D19" s="16" t="s">
        <v>76</v>
      </c>
      <c r="E19" s="13"/>
      <c r="F19" s="14" t="s">
        <v>49</v>
      </c>
      <c r="G19" s="13"/>
      <c r="H19" s="17" t="s">
        <v>75</v>
      </c>
      <c r="I19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19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19" s="9">
        <f>Tabel4[[#This Row],[SCORE]]-Tabel4[[#This Row],[SCORE2]]</f>
        <v>0</v>
      </c>
      <c r="L19" s="9">
        <f>Tabel4[[#This Row],[SCORE2]]-Tabel4[[#This Row],[SCORE]]</f>
        <v>0</v>
      </c>
      <c r="N19" s="103">
        <v>1</v>
      </c>
      <c r="O19" s="104"/>
      <c r="P19" s="105"/>
    </row>
    <row r="20" spans="2:16" ht="15.75" thickBot="1" x14ac:dyDescent="0.3">
      <c r="B20" s="18"/>
      <c r="C20" s="10"/>
      <c r="D20" s="10"/>
      <c r="E20" s="10"/>
      <c r="F20" s="19"/>
      <c r="G20" s="10"/>
      <c r="H20" s="20"/>
      <c r="I20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0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0" s="9">
        <f>Tabel4[[#This Row],[SCORE]]-Tabel4[[#This Row],[SCORE2]]</f>
        <v>0</v>
      </c>
      <c r="L20" s="9">
        <f>Tabel4[[#This Row],[SCORE2]]-Tabel4[[#This Row],[SCORE]]</f>
        <v>0</v>
      </c>
      <c r="N20" s="103">
        <v>2</v>
      </c>
      <c r="O20" s="104"/>
      <c r="P20" s="105"/>
    </row>
    <row r="21" spans="2:16" ht="15.75" thickBot="1" x14ac:dyDescent="0.3">
      <c r="B21" s="1" t="s">
        <v>16</v>
      </c>
      <c r="C21" s="11">
        <v>0.65277777777777779</v>
      </c>
      <c r="D21" s="12" t="s">
        <v>85</v>
      </c>
      <c r="E21" s="13"/>
      <c r="F21" s="14" t="s">
        <v>49</v>
      </c>
      <c r="G21" s="13"/>
      <c r="H21" s="15" t="s">
        <v>80</v>
      </c>
      <c r="I21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1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1" s="9">
        <f>Tabel4[[#This Row],[SCORE]]-Tabel4[[#This Row],[SCORE2]]</f>
        <v>0</v>
      </c>
      <c r="L21" s="9">
        <f>Tabel4[[#This Row],[SCORE2]]-Tabel4[[#This Row],[SCORE]]</f>
        <v>0</v>
      </c>
      <c r="N21" s="103">
        <v>3</v>
      </c>
      <c r="O21" s="104"/>
      <c r="P21" s="105"/>
    </row>
    <row r="22" spans="2:16" ht="15.75" thickBot="1" x14ac:dyDescent="0.3">
      <c r="B22" s="18" t="s">
        <v>39</v>
      </c>
      <c r="C22" s="21">
        <v>0.67361111111111116</v>
      </c>
      <c r="D22" s="56"/>
      <c r="E22" s="10"/>
      <c r="F22" s="19" t="s">
        <v>49</v>
      </c>
      <c r="G22" s="10"/>
      <c r="H22" s="61"/>
      <c r="I22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2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2" s="9">
        <f>Tabel4[[#This Row],[SCORE]]-Tabel4[[#This Row],[SCORE2]]</f>
        <v>0</v>
      </c>
      <c r="L22" s="9">
        <f>Tabel4[[#This Row],[SCORE2]]-Tabel4[[#This Row],[SCORE]]</f>
        <v>0</v>
      </c>
      <c r="N22" s="106">
        <v>4</v>
      </c>
      <c r="O22" s="107"/>
      <c r="P22" s="108"/>
    </row>
    <row r="23" spans="2:16" ht="15.75" thickBot="1" x14ac:dyDescent="0.3">
      <c r="B23" s="1" t="s">
        <v>40</v>
      </c>
      <c r="C23" s="11">
        <v>0.69444444444444442</v>
      </c>
      <c r="D23" s="62"/>
      <c r="E23" s="13"/>
      <c r="F23" s="14" t="s">
        <v>49</v>
      </c>
      <c r="G23" s="13"/>
      <c r="H23" s="57"/>
      <c r="I23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3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3" s="9">
        <f>Tabel4[[#This Row],[SCORE]]-Tabel4[[#This Row],[SCORE2]]</f>
        <v>0</v>
      </c>
      <c r="L23" s="9">
        <f>Tabel4[[#This Row],[SCORE2]]-Tabel4[[#This Row],[SCORE]]</f>
        <v>0</v>
      </c>
      <c r="N23" s="109">
        <v>5</v>
      </c>
      <c r="O23" s="110"/>
      <c r="P23" s="111"/>
    </row>
    <row r="24" spans="2:16" ht="15.75" thickBot="1" x14ac:dyDescent="0.3">
      <c r="B24" s="18"/>
      <c r="C24" s="10"/>
      <c r="D24" s="10"/>
      <c r="E24" s="10"/>
      <c r="F24" s="19"/>
      <c r="G24" s="10"/>
      <c r="H24" s="20"/>
      <c r="I24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4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4" s="9">
        <f>Tabel4[[#This Row],[SCORE]]-Tabel4[[#This Row],[SCORE2]]</f>
        <v>0</v>
      </c>
      <c r="L24" s="9">
        <f>Tabel4[[#This Row],[SCORE2]]-Tabel4[[#This Row],[SCORE]]</f>
        <v>0</v>
      </c>
      <c r="N24" s="112">
        <v>6</v>
      </c>
      <c r="O24" s="113"/>
      <c r="P24" s="114"/>
    </row>
    <row r="25" spans="2:16" ht="15.75" thickBot="1" x14ac:dyDescent="0.3">
      <c r="B25" s="1" t="s">
        <v>41</v>
      </c>
      <c r="C25" s="11">
        <v>0.72222222222222221</v>
      </c>
      <c r="D25" s="58"/>
      <c r="E25" s="13"/>
      <c r="F25" s="14" t="s">
        <v>49</v>
      </c>
      <c r="G25" s="13"/>
      <c r="H25" s="63"/>
      <c r="I25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5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5" s="9">
        <f>Tabel4[[#This Row],[SCORE]]-Tabel4[[#This Row],[SCORE2]]</f>
        <v>0</v>
      </c>
      <c r="L25" s="9">
        <f>Tabel4[[#This Row],[SCORE2]]-Tabel4[[#This Row],[SCORE]]</f>
        <v>0</v>
      </c>
    </row>
    <row r="26" spans="2:16" ht="15.75" thickBot="1" x14ac:dyDescent="0.3">
      <c r="B26" s="1" t="s">
        <v>42</v>
      </c>
      <c r="C26" s="11">
        <v>0.74305555555555558</v>
      </c>
      <c r="D26" s="62"/>
      <c r="E26" s="13"/>
      <c r="F26" s="14" t="s">
        <v>49</v>
      </c>
      <c r="G26" s="13"/>
      <c r="H26" s="57"/>
      <c r="I26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6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6" s="9">
        <f>Tabel4[[#This Row],[SCORE]]-Tabel4[[#This Row],[SCORE2]]</f>
        <v>0</v>
      </c>
      <c r="L26" s="9">
        <f>Tabel4[[#This Row],[SCORE2]]-Tabel4[[#This Row],[SCORE]]</f>
        <v>0</v>
      </c>
    </row>
    <row r="27" spans="2:16" ht="15.75" thickBot="1" x14ac:dyDescent="0.3">
      <c r="B27" s="18"/>
      <c r="C27" s="10"/>
      <c r="D27" s="10"/>
      <c r="E27" s="10"/>
      <c r="F27" s="19"/>
      <c r="G27" s="10"/>
      <c r="H27" s="20"/>
      <c r="I27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7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7" s="9">
        <f>Tabel4[[#This Row],[SCORE]]-Tabel4[[#This Row],[SCORE2]]</f>
        <v>0</v>
      </c>
      <c r="L27" s="9">
        <f>Tabel4[[#This Row],[SCORE2]]-Tabel4[[#This Row],[SCORE]]</f>
        <v>0</v>
      </c>
    </row>
    <row r="28" spans="2:16" ht="15.75" thickBot="1" x14ac:dyDescent="0.3">
      <c r="B28" s="1" t="s">
        <v>51</v>
      </c>
      <c r="C28" s="11">
        <v>0.77083333333333337</v>
      </c>
      <c r="D28" s="58"/>
      <c r="E28" s="13"/>
      <c r="F28" s="14" t="s">
        <v>49</v>
      </c>
      <c r="G28" s="13"/>
      <c r="H28" s="63"/>
      <c r="I28" s="9">
        <f>_xlfn.IFS(Tabel4[[#This Row],[SCORE]]=0,0,Tabel4[[#This Row],[SCORE]]&gt;Tabel4[[#This Row],[SCORE2]],2,Tabel4[[#This Row],[SCORE]]&lt;Tabel4[[#This Row],[SCORE2]],0,Tabel4[[#This Row],[SCORE]]=Tabel4[[#This Row],[SCORE2]],1)</f>
        <v>0</v>
      </c>
      <c r="J28" s="9">
        <f>_xlfn.IFS(Tabel4[[#This Row],[SCORE2]]=0,0,Tabel4[[#This Row],[SCORE2]]&gt;Tabel4[[#This Row],[SCORE]],2,Tabel4[[#This Row],[SCORE2]]&lt;Tabel4[[#This Row],[SCORE]],0,Tabel4[[#This Row],[SCORE2]]=Tabel4[[#This Row],[SCORE]],1)</f>
        <v>0</v>
      </c>
      <c r="K28" s="9">
        <f>Tabel4[[#This Row],[SCORE]]-Tabel4[[#This Row],[SCORE2]]</f>
        <v>0</v>
      </c>
      <c r="L28" s="9">
        <f>Tabel4[[#This Row],[SCORE2]]-Tabel4[[#This Row],[SCORE]]</f>
        <v>0</v>
      </c>
    </row>
    <row r="29" spans="2:16" x14ac:dyDescent="0.25">
      <c r="B29" s="4"/>
      <c r="C29" s="4"/>
      <c r="D29" s="4"/>
      <c r="E29" s="4"/>
      <c r="G29" s="4"/>
      <c r="H29" s="4"/>
    </row>
    <row r="30" spans="2:16" x14ac:dyDescent="0.25">
      <c r="B30" s="4"/>
      <c r="C30" s="5"/>
      <c r="D30" s="4"/>
      <c r="E30" s="4"/>
      <c r="G30" s="4"/>
      <c r="H30" s="4"/>
    </row>
    <row r="31" spans="2:16" x14ac:dyDescent="0.25">
      <c r="B31" s="4"/>
      <c r="C31" s="5"/>
      <c r="D31" s="4"/>
      <c r="E31" s="4"/>
      <c r="G31" s="4"/>
      <c r="H31" s="4"/>
    </row>
  </sheetData>
  <mergeCells count="1">
    <mergeCell ref="B2:H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53E7-0E31-411F-9AF5-770A8DAD7099}">
  <dimension ref="B1:P26"/>
  <sheetViews>
    <sheetView topLeftCell="A3" workbookViewId="0">
      <selection activeCell="S10" sqref="S10"/>
    </sheetView>
  </sheetViews>
  <sheetFormatPr defaultRowHeight="15" x14ac:dyDescent="0.25"/>
  <cols>
    <col min="1" max="1" width="9.140625" style="3"/>
    <col min="2" max="2" width="12.5703125" style="3" customWidth="1"/>
    <col min="3" max="3" width="13.42578125" style="3" customWidth="1"/>
    <col min="4" max="4" width="30.5703125" style="3" customWidth="1"/>
    <col min="5" max="5" width="5.7109375" style="3" customWidth="1"/>
    <col min="6" max="6" width="1.7109375" style="3" customWidth="1"/>
    <col min="7" max="7" width="5.7109375" style="3" customWidth="1"/>
    <col min="8" max="8" width="30.7109375" style="3" customWidth="1"/>
    <col min="9" max="9" width="7.85546875" style="3" hidden="1" customWidth="1"/>
    <col min="10" max="10" width="5.28515625" style="3" hidden="1" customWidth="1"/>
    <col min="11" max="11" width="4.28515625" style="3" hidden="1" customWidth="1"/>
    <col min="12" max="12" width="2.5703125" style="3" hidden="1" customWidth="1"/>
    <col min="13" max="13" width="9.140625" style="3"/>
    <col min="14" max="14" width="5.5703125" style="3" customWidth="1"/>
    <col min="15" max="15" width="25.7109375" style="3" customWidth="1"/>
    <col min="16" max="16" width="5.7109375" style="3" customWidth="1"/>
    <col min="17" max="16384" width="9.140625" style="3"/>
  </cols>
  <sheetData>
    <row r="1" spans="2:16" ht="12" hidden="1" customHeight="1" x14ac:dyDescent="0.25"/>
    <row r="2" spans="2:16" hidden="1" x14ac:dyDescent="0.25"/>
    <row r="3" spans="2:16" ht="15.75" thickBot="1" x14ac:dyDescent="0.3"/>
    <row r="4" spans="2:16" ht="34.5" thickBot="1" x14ac:dyDescent="0.55000000000000004">
      <c r="B4" s="138" t="s">
        <v>96</v>
      </c>
      <c r="C4" s="139"/>
      <c r="D4" s="139"/>
      <c r="E4" s="139"/>
      <c r="F4" s="139"/>
      <c r="G4" s="139"/>
      <c r="H4" s="140"/>
    </row>
    <row r="5" spans="2:16" hidden="1" x14ac:dyDescent="0.25">
      <c r="B5" s="7" t="s">
        <v>17</v>
      </c>
      <c r="C5" s="7" t="s">
        <v>23</v>
      </c>
      <c r="D5" s="7" t="s">
        <v>22</v>
      </c>
      <c r="E5" s="7" t="s">
        <v>24</v>
      </c>
      <c r="F5" s="7" t="s">
        <v>0</v>
      </c>
      <c r="G5" s="7" t="s">
        <v>56</v>
      </c>
      <c r="H5" s="7" t="s">
        <v>25</v>
      </c>
      <c r="I5" s="8" t="s">
        <v>52</v>
      </c>
      <c r="J5" s="8" t="s">
        <v>53</v>
      </c>
      <c r="K5" s="8" t="s">
        <v>1</v>
      </c>
      <c r="L5" s="8" t="s">
        <v>54</v>
      </c>
    </row>
    <row r="6" spans="2:16" ht="21.75" thickBot="1" x14ac:dyDescent="0.4">
      <c r="B6" s="82" t="s">
        <v>93</v>
      </c>
      <c r="C6" s="92" t="s">
        <v>94</v>
      </c>
      <c r="D6" s="82" t="s">
        <v>22</v>
      </c>
      <c r="E6" s="82"/>
      <c r="F6" s="93"/>
      <c r="G6" s="82"/>
      <c r="H6" s="82" t="s">
        <v>25</v>
      </c>
      <c r="I6" s="94">
        <f>_xlfn.IFS(Tabel2[[#This Row],[SCORE]]&gt;Tabel2[[#This Row],[SCORE2]],2,Tabel2[[#This Row],[SCORE]]&lt;Tabel2[[#This Row],[SCORE2]],0,Tabel2[[#This Row],[SCORE]]=Tabel2[[#This Row],[SCORE2]],1)</f>
        <v>1</v>
      </c>
      <c r="J6" s="94">
        <f>_xlfn.IFS(Tabel2[[#This Row],[SCORE]]&lt;Tabel2[[#This Row],[SCORE2]],2,Tabel2[[#This Row],[SCORE]]&gt;Tabel2[[#This Row],[SCORE2]],0,Tabel2[[#This Row],[SCORE]]=Tabel2[[#This Row],[SCORE2]],1)</f>
        <v>1</v>
      </c>
      <c r="K6" s="94"/>
      <c r="L6" s="94"/>
    </row>
    <row r="7" spans="2:16" ht="15.75" thickBot="1" x14ac:dyDescent="0.3">
      <c r="B7" s="1" t="s">
        <v>51</v>
      </c>
      <c r="C7" s="11">
        <v>0.375</v>
      </c>
      <c r="D7" s="58"/>
      <c r="E7" s="13"/>
      <c r="F7" s="25" t="s">
        <v>50</v>
      </c>
      <c r="G7" s="13"/>
      <c r="H7" s="63"/>
      <c r="I7" s="9">
        <f>_xlfn.IFS(Tabel2[[#This Row],[SCORE]]&gt;Tabel2[[#This Row],[SCORE2]],2,Tabel2[[#This Row],[SCORE]]&lt;Tabel2[[#This Row],[SCORE2]],0,Tabel2[[#This Row],[SCORE]]=Tabel2[[#This Row],[SCORE2]],1)</f>
        <v>1</v>
      </c>
      <c r="J7" s="9">
        <f>_xlfn.IFS(Tabel2[[#This Row],[SCORE]]&lt;Tabel2[[#This Row],[SCORE2]],2,Tabel2[[#This Row],[SCORE]]&gt;Tabel2[[#This Row],[SCORE2]],0,Tabel2[[#This Row],[SCORE]]=Tabel2[[#This Row],[SCORE2]],1)</f>
        <v>1</v>
      </c>
      <c r="K7" s="9"/>
      <c r="L7" s="9"/>
      <c r="N7" s="9"/>
      <c r="O7" s="9" t="s">
        <v>101</v>
      </c>
      <c r="P7" s="10" t="s">
        <v>74</v>
      </c>
    </row>
    <row r="8" spans="2:16" ht="15.75" thickBot="1" x14ac:dyDescent="0.3">
      <c r="B8" s="1" t="s">
        <v>70</v>
      </c>
      <c r="C8" s="11">
        <v>0.39583333333333331</v>
      </c>
      <c r="D8" s="62"/>
      <c r="E8" s="13"/>
      <c r="F8" s="25" t="s">
        <v>50</v>
      </c>
      <c r="G8" s="13"/>
      <c r="H8" s="57"/>
      <c r="I8" s="9">
        <f>_xlfn.IFS(Tabel2[[#This Row],[SCORE]]&gt;Tabel2[[#This Row],[SCORE2]],2,Tabel2[[#This Row],[SCORE]]&lt;Tabel2[[#This Row],[SCORE2]],0,Tabel2[[#This Row],[SCORE]]=Tabel2[[#This Row],[SCORE2]],1)</f>
        <v>1</v>
      </c>
      <c r="J8" s="9">
        <f>_xlfn.IFS(Tabel2[[#This Row],[SCORE]]&lt;Tabel2[[#This Row],[SCORE2]],2,Tabel2[[#This Row],[SCORE]]&gt;Tabel2[[#This Row],[SCORE2]],0,Tabel2[[#This Row],[SCORE]]=Tabel2[[#This Row],[SCORE2]],1)</f>
        <v>1</v>
      </c>
      <c r="K8" s="9"/>
      <c r="L8" s="9"/>
      <c r="N8" s="115"/>
      <c r="O8" s="116" t="s">
        <v>99</v>
      </c>
      <c r="P8" s="117" t="s">
        <v>66</v>
      </c>
    </row>
    <row r="9" spans="2:16" ht="15.75" thickBot="1" x14ac:dyDescent="0.3">
      <c r="B9" s="26" t="s">
        <v>73</v>
      </c>
      <c r="C9" s="27">
        <v>0.41666666666666669</v>
      </c>
      <c r="D9" s="59"/>
      <c r="E9" s="28"/>
      <c r="F9" s="29" t="s">
        <v>50</v>
      </c>
      <c r="G9" s="28"/>
      <c r="H9" s="64"/>
      <c r="I9" s="9">
        <f>_xlfn.IFS(Tabel2[[#This Row],[SCORE]]&gt;Tabel2[[#This Row],[SCORE2]],2,Tabel2[[#This Row],[SCORE]]&lt;Tabel2[[#This Row],[SCORE2]],0,Tabel2[[#This Row],[SCORE]]=Tabel2[[#This Row],[SCORE2]],1)</f>
        <v>1</v>
      </c>
      <c r="J9" s="9">
        <f>_xlfn.IFS(Tabel2[[#This Row],[SCORE]]&lt;Tabel2[[#This Row],[SCORE2]],2,Tabel2[[#This Row],[SCORE]]&gt;Tabel2[[#This Row],[SCORE2]],0,Tabel2[[#This Row],[SCORE]]=Tabel2[[#This Row],[SCORE2]],1)</f>
        <v>1</v>
      </c>
      <c r="K9" s="9"/>
      <c r="L9" s="9"/>
      <c r="N9" s="103">
        <v>1</v>
      </c>
      <c r="O9" s="104"/>
      <c r="P9" s="105"/>
    </row>
    <row r="10" spans="2:16" ht="15.75" thickBot="1" x14ac:dyDescent="0.3">
      <c r="B10" s="18"/>
      <c r="C10" s="10"/>
      <c r="D10" s="10"/>
      <c r="E10" s="10"/>
      <c r="F10" s="30"/>
      <c r="G10" s="10"/>
      <c r="H10" s="20"/>
      <c r="I10" s="9">
        <f>_xlfn.IFS(Tabel2[[#This Row],[SCORE]]&gt;Tabel2[[#This Row],[SCORE2]],2,Tabel2[[#This Row],[SCORE]]&lt;Tabel2[[#This Row],[SCORE2]],0,Tabel2[[#This Row],[SCORE]]=Tabel2[[#This Row],[SCORE2]],1)</f>
        <v>1</v>
      </c>
      <c r="J10" s="9">
        <f>_xlfn.IFS(Tabel2[[#This Row],[SCORE]]&lt;Tabel2[[#This Row],[SCORE2]],2,Tabel2[[#This Row],[SCORE]]&gt;Tabel2[[#This Row],[SCORE2]],0,Tabel2[[#This Row],[SCORE]]=Tabel2[[#This Row],[SCORE2]],1)</f>
        <v>1</v>
      </c>
      <c r="K10" s="9"/>
      <c r="L10" s="9"/>
      <c r="N10" s="103">
        <v>2</v>
      </c>
      <c r="O10" s="104"/>
      <c r="P10" s="105"/>
    </row>
    <row r="11" spans="2:16" ht="15.75" thickBot="1" x14ac:dyDescent="0.3">
      <c r="B11" s="1" t="s">
        <v>51</v>
      </c>
      <c r="C11" s="11">
        <v>0.44444444444444442</v>
      </c>
      <c r="D11" s="62"/>
      <c r="E11" s="13"/>
      <c r="F11" s="25" t="s">
        <v>50</v>
      </c>
      <c r="G11" s="13"/>
      <c r="H11" s="57"/>
      <c r="I11" s="9">
        <f>_xlfn.IFS(Tabel2[[#This Row],[SCORE]]&gt;Tabel2[[#This Row],[SCORE2]],2,Tabel2[[#This Row],[SCORE]]&lt;Tabel2[[#This Row],[SCORE2]],0,Tabel2[[#This Row],[SCORE]]=Tabel2[[#This Row],[SCORE2]],1)</f>
        <v>1</v>
      </c>
      <c r="J11" s="9">
        <f>_xlfn.IFS(Tabel2[[#This Row],[SCORE]]&lt;Tabel2[[#This Row],[SCORE2]],2,Tabel2[[#This Row],[SCORE]]&gt;Tabel2[[#This Row],[SCORE2]],0,Tabel2[[#This Row],[SCORE]]=Tabel2[[#This Row],[SCORE2]],1)</f>
        <v>1</v>
      </c>
      <c r="K11" s="9"/>
      <c r="L11" s="9"/>
      <c r="N11" s="103">
        <v>3</v>
      </c>
      <c r="O11" s="104"/>
      <c r="P11" s="105"/>
    </row>
    <row r="12" spans="2:16" ht="15.75" thickBot="1" x14ac:dyDescent="0.3">
      <c r="B12" s="1" t="s">
        <v>51</v>
      </c>
      <c r="C12" s="11">
        <v>0.46527777777777779</v>
      </c>
      <c r="D12" s="58"/>
      <c r="E12" s="13"/>
      <c r="F12" s="25" t="s">
        <v>50</v>
      </c>
      <c r="G12" s="13"/>
      <c r="H12" s="63"/>
      <c r="I12" s="9">
        <f>_xlfn.IFS(Tabel2[[#This Row],[SCORE]]&gt;Tabel2[[#This Row],[SCORE2]],2,Tabel2[[#This Row],[SCORE]]&lt;Tabel2[[#This Row],[SCORE2]],0,Tabel2[[#This Row],[SCORE]]=Tabel2[[#This Row],[SCORE2]],1)</f>
        <v>1</v>
      </c>
      <c r="J12" s="9">
        <f>_xlfn.IFS(Tabel2[[#This Row],[SCORE]]&lt;Tabel2[[#This Row],[SCORE2]],2,Tabel2[[#This Row],[SCORE]]&gt;Tabel2[[#This Row],[SCORE2]],0,Tabel2[[#This Row],[SCORE]]=Tabel2[[#This Row],[SCORE2]],1)</f>
        <v>1</v>
      </c>
      <c r="K12" s="9"/>
      <c r="L12" s="9"/>
      <c r="N12" s="106">
        <v>4</v>
      </c>
      <c r="O12" s="107"/>
      <c r="P12" s="108"/>
    </row>
    <row r="13" spans="2:16" ht="15.75" thickBot="1" x14ac:dyDescent="0.3">
      <c r="B13" s="26"/>
      <c r="C13" s="27"/>
      <c r="D13" s="28"/>
      <c r="E13" s="28"/>
      <c r="F13" s="29"/>
      <c r="G13" s="28"/>
      <c r="H13" s="31"/>
      <c r="I13" s="9">
        <f>_xlfn.IFS(Tabel2[[#This Row],[SCORE]]&gt;Tabel2[[#This Row],[SCORE2]],2,Tabel2[[#This Row],[SCORE]]&lt;Tabel2[[#This Row],[SCORE2]],0,Tabel2[[#This Row],[SCORE]]=Tabel2[[#This Row],[SCORE2]],1)</f>
        <v>1</v>
      </c>
      <c r="J13" s="9">
        <f>_xlfn.IFS(Tabel2[[#This Row],[SCORE]]&lt;Tabel2[[#This Row],[SCORE2]],2,Tabel2[[#This Row],[SCORE]]&gt;Tabel2[[#This Row],[SCORE2]],0,Tabel2[[#This Row],[SCORE]]=Tabel2[[#This Row],[SCORE2]],1)</f>
        <v>1</v>
      </c>
      <c r="K13" s="9"/>
      <c r="L13" s="9"/>
    </row>
    <row r="14" spans="2:16" ht="15.75" thickBot="1" x14ac:dyDescent="0.3">
      <c r="B14" s="18" t="s">
        <v>71</v>
      </c>
      <c r="C14" s="21">
        <v>0.49305555555555558</v>
      </c>
      <c r="D14" s="65"/>
      <c r="E14" s="10"/>
      <c r="F14" s="30"/>
      <c r="G14" s="10"/>
      <c r="H14" s="60"/>
      <c r="I14" s="9">
        <f>_xlfn.IFS(Tabel2[[#This Row],[SCORE]]&gt;Tabel2[[#This Row],[SCORE2]],2,Tabel2[[#This Row],[SCORE]]&lt;Tabel2[[#This Row],[SCORE2]],0,Tabel2[[#This Row],[SCORE]]=Tabel2[[#This Row],[SCORE2]],1)</f>
        <v>1</v>
      </c>
      <c r="J14" s="9">
        <f>_xlfn.IFS(Tabel2[[#This Row],[SCORE]]&lt;Tabel2[[#This Row],[SCORE2]],2,Tabel2[[#This Row],[SCORE]]&gt;Tabel2[[#This Row],[SCORE2]],0,Tabel2[[#This Row],[SCORE]]=Tabel2[[#This Row],[SCORE2]],1)</f>
        <v>1</v>
      </c>
      <c r="K14" s="9"/>
      <c r="L14" s="9"/>
      <c r="N14" s="118"/>
      <c r="O14" s="119" t="s">
        <v>95</v>
      </c>
      <c r="P14" s="120"/>
    </row>
    <row r="15" spans="2:16" ht="15.75" thickBot="1" x14ac:dyDescent="0.3">
      <c r="B15" s="1" t="s">
        <v>72</v>
      </c>
      <c r="C15" s="11">
        <v>0.51388888888888884</v>
      </c>
      <c r="D15" s="58"/>
      <c r="E15" s="13"/>
      <c r="F15" s="25" t="s">
        <v>50</v>
      </c>
      <c r="G15" s="13"/>
      <c r="H15" s="63"/>
      <c r="I15" s="9">
        <f>_xlfn.IFS(Tabel2[[#This Row],[SCORE]]&gt;Tabel2[[#This Row],[SCORE2]],2,Tabel2[[#This Row],[SCORE]]&lt;Tabel2[[#This Row],[SCORE2]],0,Tabel2[[#This Row],[SCORE]]=Tabel2[[#This Row],[SCORE2]],1)</f>
        <v>1</v>
      </c>
      <c r="J15" s="9">
        <f>_xlfn.IFS(Tabel2[[#This Row],[SCORE]]&lt;Tabel2[[#This Row],[SCORE2]],2,Tabel2[[#This Row],[SCORE]]&gt;Tabel2[[#This Row],[SCORE2]],0,Tabel2[[#This Row],[SCORE]]=Tabel2[[#This Row],[SCORE2]],1)</f>
        <v>1</v>
      </c>
      <c r="K15" s="9"/>
      <c r="L15" s="9"/>
      <c r="N15" s="121">
        <v>1</v>
      </c>
      <c r="O15" s="122"/>
      <c r="P15" s="123"/>
    </row>
    <row r="16" spans="2:16" ht="15.75" thickBot="1" x14ac:dyDescent="0.3">
      <c r="B16" s="32" t="s">
        <v>43</v>
      </c>
      <c r="C16" s="11">
        <v>0.53472222222222221</v>
      </c>
      <c r="D16" s="16"/>
      <c r="E16" s="13"/>
      <c r="F16" s="25" t="s">
        <v>50</v>
      </c>
      <c r="G16" s="13"/>
      <c r="H16" s="17"/>
      <c r="I16" s="9">
        <f>_xlfn.IFS(Tabel2[[#This Row],[SCORE]]&gt;Tabel2[[#This Row],[SCORE2]],2,Tabel2[[#This Row],[SCORE]]&lt;Tabel2[[#This Row],[SCORE2]],0,Tabel2[[#This Row],[SCORE]]=Tabel2[[#This Row],[SCORE2]],1)</f>
        <v>1</v>
      </c>
      <c r="J16" s="9">
        <f>_xlfn.IFS(Tabel2[[#This Row],[SCORE]]&lt;Tabel2[[#This Row],[SCORE2]],2,Tabel2[[#This Row],[SCORE]]&gt;Tabel2[[#This Row],[SCORE2]],0,Tabel2[[#This Row],[SCORE]]=Tabel2[[#This Row],[SCORE2]],1)</f>
        <v>1</v>
      </c>
      <c r="K16" s="9"/>
      <c r="L16" s="9"/>
      <c r="N16" s="121">
        <v>2</v>
      </c>
      <c r="O16" s="122"/>
      <c r="P16" s="123"/>
    </row>
    <row r="17" spans="2:16" ht="15.75" thickBot="1" x14ac:dyDescent="0.3">
      <c r="B17" s="33"/>
      <c r="C17" s="21"/>
      <c r="D17" s="10"/>
      <c r="E17" s="10"/>
      <c r="F17" s="30"/>
      <c r="G17" s="10"/>
      <c r="H17" s="20"/>
      <c r="I17" s="9">
        <f>_xlfn.IFS(Tabel2[[#This Row],[SCORE]]&gt;Tabel2[[#This Row],[SCORE2]],2,Tabel2[[#This Row],[SCORE]]&lt;Tabel2[[#This Row],[SCORE2]],0,Tabel2[[#This Row],[SCORE]]=Tabel2[[#This Row],[SCORE2]],1)</f>
        <v>1</v>
      </c>
      <c r="J17" s="9">
        <f>_xlfn.IFS(Tabel2[[#This Row],[SCORE]]&lt;Tabel2[[#This Row],[SCORE2]],2,Tabel2[[#This Row],[SCORE]]&gt;Tabel2[[#This Row],[SCORE2]],0,Tabel2[[#This Row],[SCORE]]=Tabel2[[#This Row],[SCORE2]],1)</f>
        <v>1</v>
      </c>
      <c r="K17" s="9"/>
      <c r="L17" s="9"/>
      <c r="N17" s="121">
        <v>3</v>
      </c>
      <c r="O17" s="122"/>
      <c r="P17" s="123"/>
    </row>
    <row r="18" spans="2:16" ht="15.75" thickBot="1" x14ac:dyDescent="0.3">
      <c r="B18" s="34" t="s">
        <v>44</v>
      </c>
      <c r="C18" s="11">
        <v>0.56944444444444442</v>
      </c>
      <c r="D18" s="12"/>
      <c r="E18" s="13"/>
      <c r="F18" s="25" t="s">
        <v>50</v>
      </c>
      <c r="G18" s="13"/>
      <c r="H18" s="15"/>
      <c r="I18" s="9">
        <f>_xlfn.IFS(Tabel2[[#This Row],[SCORE]]&gt;Tabel2[[#This Row],[SCORE2]],2,Tabel2[[#This Row],[SCORE]]&lt;Tabel2[[#This Row],[SCORE2]],0,Tabel2[[#This Row],[SCORE]]=Tabel2[[#This Row],[SCORE2]],1)</f>
        <v>1</v>
      </c>
      <c r="J18" s="9">
        <f>_xlfn.IFS(Tabel2[[#This Row],[SCORE]]&lt;Tabel2[[#This Row],[SCORE2]],2,Tabel2[[#This Row],[SCORE]]&gt;Tabel2[[#This Row],[SCORE2]],0,Tabel2[[#This Row],[SCORE]]=Tabel2[[#This Row],[SCORE2]],1)</f>
        <v>1</v>
      </c>
      <c r="K18" s="9"/>
      <c r="L18" s="9"/>
      <c r="N18" s="121">
        <v>4</v>
      </c>
      <c r="O18" s="122"/>
      <c r="P18" s="123"/>
    </row>
    <row r="19" spans="2:16" ht="15.75" thickBot="1" x14ac:dyDescent="0.3">
      <c r="B19" s="34" t="s">
        <v>45</v>
      </c>
      <c r="C19" s="11">
        <v>0.59027777777777779</v>
      </c>
      <c r="D19" s="16"/>
      <c r="E19" s="13"/>
      <c r="F19" s="25" t="s">
        <v>50</v>
      </c>
      <c r="G19" s="13"/>
      <c r="H19" s="17"/>
      <c r="I19" s="9">
        <f>_xlfn.IFS(Tabel2[[#This Row],[SCORE]]&gt;Tabel2[[#This Row],[SCORE2]],2,Tabel2[[#This Row],[SCORE]]&lt;Tabel2[[#This Row],[SCORE2]],0,Tabel2[[#This Row],[SCORE]]=Tabel2[[#This Row],[SCORE2]],1)</f>
        <v>1</v>
      </c>
      <c r="J19" s="9">
        <f>_xlfn.IFS(Tabel2[[#This Row],[SCORE]]&lt;Tabel2[[#This Row],[SCORE2]],2,Tabel2[[#This Row],[SCORE]]&gt;Tabel2[[#This Row],[SCORE2]],0,Tabel2[[#This Row],[SCORE]]=Tabel2[[#This Row],[SCORE2]],1)</f>
        <v>1</v>
      </c>
      <c r="K19" s="9"/>
      <c r="L19" s="9"/>
      <c r="N19" s="121">
        <v>5</v>
      </c>
      <c r="O19" s="122"/>
      <c r="P19" s="123"/>
    </row>
    <row r="20" spans="2:16" ht="15.75" thickBot="1" x14ac:dyDescent="0.3">
      <c r="B20" s="18"/>
      <c r="C20" s="21"/>
      <c r="D20" s="10"/>
      <c r="E20" s="10"/>
      <c r="F20" s="30"/>
      <c r="G20" s="10"/>
      <c r="H20" s="20"/>
      <c r="I20" s="9">
        <f>_xlfn.IFS(Tabel2[[#This Row],[SCORE]]&gt;Tabel2[[#This Row],[SCORE2]],2,Tabel2[[#This Row],[SCORE]]&lt;Tabel2[[#This Row],[SCORE2]],0,Tabel2[[#This Row],[SCORE]]=Tabel2[[#This Row],[SCORE2]],1)</f>
        <v>1</v>
      </c>
      <c r="J20" s="9">
        <f>_xlfn.IFS(Tabel2[[#This Row],[SCORE]]&lt;Tabel2[[#This Row],[SCORE2]],2,Tabel2[[#This Row],[SCORE]]&gt;Tabel2[[#This Row],[SCORE2]],0,Tabel2[[#This Row],[SCORE]]=Tabel2[[#This Row],[SCORE2]],1)</f>
        <v>1</v>
      </c>
      <c r="K20" s="9"/>
      <c r="L20" s="9"/>
      <c r="N20" s="121">
        <v>6</v>
      </c>
      <c r="O20" s="122"/>
      <c r="P20" s="123"/>
    </row>
    <row r="21" spans="2:16" ht="15.75" thickBot="1" x14ac:dyDescent="0.3">
      <c r="B21" s="34" t="s">
        <v>46</v>
      </c>
      <c r="C21" s="11">
        <v>0.61805555555555558</v>
      </c>
      <c r="D21" s="12"/>
      <c r="E21" s="13"/>
      <c r="F21" s="25" t="s">
        <v>50</v>
      </c>
      <c r="G21" s="13"/>
      <c r="H21" s="15"/>
      <c r="I21" s="9">
        <f>_xlfn.IFS(Tabel2[[#This Row],[SCORE]]&gt;Tabel2[[#This Row],[SCORE2]],2,Tabel2[[#This Row],[SCORE]]&lt;Tabel2[[#This Row],[SCORE2]],0,Tabel2[[#This Row],[SCORE]]=Tabel2[[#This Row],[SCORE2]],1)</f>
        <v>1</v>
      </c>
      <c r="J21" s="9">
        <f>_xlfn.IFS(Tabel2[[#This Row],[SCORE]]&lt;Tabel2[[#This Row],[SCORE2]],2,Tabel2[[#This Row],[SCORE]]&gt;Tabel2[[#This Row],[SCORE2]],0,Tabel2[[#This Row],[SCORE]]=Tabel2[[#This Row],[SCORE2]],1)</f>
        <v>1</v>
      </c>
      <c r="K21" s="9"/>
      <c r="L21" s="9"/>
      <c r="N21" s="121">
        <v>7</v>
      </c>
      <c r="O21" s="122"/>
      <c r="P21" s="123"/>
    </row>
    <row r="22" spans="2:16" ht="15.75" thickBot="1" x14ac:dyDescent="0.3">
      <c r="B22" s="35" t="s">
        <v>47</v>
      </c>
      <c r="C22" s="27">
        <v>0.63888888888888884</v>
      </c>
      <c r="D22" s="36"/>
      <c r="E22" s="28"/>
      <c r="F22" s="29" t="s">
        <v>50</v>
      </c>
      <c r="G22" s="28"/>
      <c r="H22" s="37"/>
      <c r="I22" s="9">
        <f>_xlfn.IFS(Tabel2[[#This Row],[SCORE]]&gt;Tabel2[[#This Row],[SCORE2]],2,Tabel2[[#This Row],[SCORE]]&lt;Tabel2[[#This Row],[SCORE2]],0,Tabel2[[#This Row],[SCORE]]=Tabel2[[#This Row],[SCORE2]],1)</f>
        <v>1</v>
      </c>
      <c r="J22" s="9">
        <f>_xlfn.IFS(Tabel2[[#This Row],[SCORE]]&lt;Tabel2[[#This Row],[SCORE2]],2,Tabel2[[#This Row],[SCORE]]&gt;Tabel2[[#This Row],[SCORE2]],0,Tabel2[[#This Row],[SCORE]]=Tabel2[[#This Row],[SCORE2]],1)</f>
        <v>1</v>
      </c>
      <c r="K22" s="9"/>
      <c r="L22" s="9"/>
      <c r="N22" s="121">
        <v>8</v>
      </c>
      <c r="O22" s="122"/>
      <c r="P22" s="123"/>
    </row>
    <row r="23" spans="2:16" ht="15.75" thickBot="1" x14ac:dyDescent="0.3">
      <c r="B23" s="18"/>
      <c r="C23" s="21"/>
      <c r="D23" s="10"/>
      <c r="E23" s="10"/>
      <c r="F23" s="30"/>
      <c r="G23" s="10"/>
      <c r="H23" s="20"/>
      <c r="I23" s="9">
        <f>_xlfn.IFS(Tabel2[[#This Row],[SCORE]]&gt;Tabel2[[#This Row],[SCORE2]],2,Tabel2[[#This Row],[SCORE]]&lt;Tabel2[[#This Row],[SCORE2]],0,Tabel2[[#This Row],[SCORE]]=Tabel2[[#This Row],[SCORE2]],1)</f>
        <v>1</v>
      </c>
      <c r="J23" s="9">
        <f>_xlfn.IFS(Tabel2[[#This Row],[SCORE]]&lt;Tabel2[[#This Row],[SCORE2]],2,Tabel2[[#This Row],[SCORE]]&gt;Tabel2[[#This Row],[SCORE2]],0,Tabel2[[#This Row],[SCORE]]=Tabel2[[#This Row],[SCORE2]],1)</f>
        <v>1</v>
      </c>
      <c r="K23" s="9"/>
      <c r="L23" s="9"/>
      <c r="N23" s="121">
        <v>9</v>
      </c>
      <c r="O23" s="122"/>
      <c r="P23" s="123"/>
    </row>
    <row r="24" spans="2:16" ht="15.75" thickBot="1" x14ac:dyDescent="0.3">
      <c r="B24" s="1" t="s">
        <v>48</v>
      </c>
      <c r="C24" s="11">
        <v>0.66666666666666663</v>
      </c>
      <c r="D24" s="12"/>
      <c r="E24" s="13"/>
      <c r="F24" s="25" t="s">
        <v>50</v>
      </c>
      <c r="G24" s="13"/>
      <c r="H24" s="15"/>
      <c r="I24" s="9">
        <f>_xlfn.IFS(Tabel2[[#This Row],[SCORE]]&gt;Tabel2[[#This Row],[SCORE2]],2,Tabel2[[#This Row],[SCORE]]&lt;Tabel2[[#This Row],[SCORE2]],0,Tabel2[[#This Row],[SCORE]]=Tabel2[[#This Row],[SCORE2]],1)</f>
        <v>1</v>
      </c>
      <c r="J24" s="9">
        <f>_xlfn.IFS(Tabel2[[#This Row],[SCORE]]&lt;Tabel2[[#This Row],[SCORE2]],2,Tabel2[[#This Row],[SCORE]]&gt;Tabel2[[#This Row],[SCORE2]],0,Tabel2[[#This Row],[SCORE]]=Tabel2[[#This Row],[SCORE2]],1)</f>
        <v>1</v>
      </c>
      <c r="K24" s="9"/>
      <c r="L24" s="9"/>
      <c r="N24" s="121">
        <v>10</v>
      </c>
      <c r="O24" s="122"/>
      <c r="P24" s="123"/>
    </row>
    <row r="25" spans="2:16" x14ac:dyDescent="0.25">
      <c r="B25" s="4"/>
      <c r="C25" s="4"/>
      <c r="D25" s="4"/>
      <c r="E25" s="4"/>
      <c r="F25" s="4"/>
      <c r="G25" s="4"/>
      <c r="H25" s="4"/>
      <c r="N25" s="121">
        <v>11</v>
      </c>
      <c r="O25" s="122"/>
      <c r="P25" s="123"/>
    </row>
    <row r="26" spans="2:16" ht="15.75" thickBot="1" x14ac:dyDescent="0.3">
      <c r="N26" s="124">
        <v>12</v>
      </c>
      <c r="O26" s="125"/>
      <c r="P26" s="126"/>
    </row>
  </sheetData>
  <mergeCells count="1">
    <mergeCell ref="B4:H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663E-4B2C-4715-BB55-64E3685CA241}">
  <dimension ref="A2:N20"/>
  <sheetViews>
    <sheetView topLeftCell="A2" workbookViewId="0">
      <selection activeCell="M17" sqref="M17"/>
    </sheetView>
  </sheetViews>
  <sheetFormatPr defaultRowHeight="15" x14ac:dyDescent="0.25"/>
  <cols>
    <col min="1" max="1" width="9.85546875" customWidth="1"/>
    <col min="2" max="2" width="24.85546875" customWidth="1"/>
    <col min="3" max="3" width="14.5703125" customWidth="1"/>
    <col min="4" max="4" width="13.7109375" customWidth="1"/>
    <col min="5" max="5" width="14" customWidth="1"/>
    <col min="6" max="6" width="6.42578125" hidden="1" customWidth="1"/>
    <col min="7" max="7" width="8.85546875" customWidth="1"/>
    <col min="8" max="8" width="12.28515625" customWidth="1"/>
    <col min="9" max="9" width="13.42578125" hidden="1" customWidth="1"/>
    <col min="12" max="12" width="18.42578125" customWidth="1"/>
    <col min="13" max="13" width="17.140625" customWidth="1"/>
  </cols>
  <sheetData>
    <row r="2" spans="1:14" x14ac:dyDescent="0.25">
      <c r="A2" s="6" t="s">
        <v>0</v>
      </c>
      <c r="B2" s="6" t="s">
        <v>68</v>
      </c>
      <c r="C2" s="6" t="s">
        <v>69</v>
      </c>
      <c r="D2" s="6" t="s">
        <v>60</v>
      </c>
      <c r="E2" s="6" t="s">
        <v>61</v>
      </c>
      <c r="F2" s="55" t="s">
        <v>64</v>
      </c>
      <c r="G2" s="6" t="s">
        <v>62</v>
      </c>
      <c r="H2" s="6" t="s">
        <v>63</v>
      </c>
      <c r="I2" s="55" t="s">
        <v>65</v>
      </c>
      <c r="J2" s="6" t="s">
        <v>58</v>
      </c>
      <c r="L2" s="6" t="s">
        <v>67</v>
      </c>
    </row>
    <row r="3" spans="1:14" x14ac:dyDescent="0.25">
      <c r="A3" s="6" t="s">
        <v>26</v>
      </c>
      <c r="B3" s="6" t="s">
        <v>59</v>
      </c>
      <c r="C3" s="6" t="s">
        <v>57</v>
      </c>
      <c r="D3">
        <f>SUMIF(FRIDAY!D7:D32,B4,FRIDAY!I7:I32)</f>
        <v>0</v>
      </c>
      <c r="E3">
        <f>SUMIF(SATURDAY!D7:D21,B4,SATURDAY!I7:I21)</f>
        <v>0</v>
      </c>
      <c r="G3">
        <f>SUMIF(FRIDAY!H7:H32,B4,FRIDAY!J7:J32)</f>
        <v>0</v>
      </c>
      <c r="H3">
        <f>SUMIF(SATURDAY!H7:H21,B4,SATURDAY!J7:J21)</f>
        <v>0</v>
      </c>
      <c r="L3" s="53" t="str" cm="1">
        <f t="array" aca="1" ref="L3:N14" ca="1">_xlfn._xlws.SORT(A4:C15,3,-1)</f>
        <v>A</v>
      </c>
      <c r="M3" s="53" t="str">
        <f ca="1"/>
        <v>Kingston Cobras</v>
      </c>
      <c r="N3">
        <f ca="1"/>
        <v>0</v>
      </c>
    </row>
    <row r="4" spans="1:14" x14ac:dyDescent="0.25">
      <c r="A4" s="53" t="s">
        <v>3</v>
      </c>
      <c r="B4" s="53" t="s">
        <v>86</v>
      </c>
      <c r="C4">
        <f t="shared" ref="C4:C9" si="0">D3+E3+G3+H3</f>
        <v>0</v>
      </c>
      <c r="D4">
        <f>SUMIF(FRIDAY!D7:D32,B5,FRIDAY!I7:I32)</f>
        <v>0</v>
      </c>
      <c r="E4">
        <f>SUMIF(SATURDAY!D7:D21,B5,SATURDAY!I7:I21)</f>
        <v>0</v>
      </c>
      <c r="G4">
        <f>SUMIF(FRIDAY!H7:H32,B5,FRIDAY!J7:J32)</f>
        <v>0</v>
      </c>
      <c r="H4">
        <f>SUMIF(SATURDAY!H7:H21,B5,SATURDAY!J7:J21)</f>
        <v>0</v>
      </c>
      <c r="L4" s="53" t="str">
        <f ca="1"/>
        <v>A</v>
      </c>
      <c r="M4" s="53" t="str">
        <f ca="1"/>
        <v>Euroliners</v>
      </c>
      <c r="N4">
        <f ca="1"/>
        <v>0</v>
      </c>
    </row>
    <row r="5" spans="1:14" x14ac:dyDescent="0.25">
      <c r="A5" s="53" t="s">
        <v>3</v>
      </c>
      <c r="B5" s="53" t="s">
        <v>82</v>
      </c>
      <c r="C5">
        <f t="shared" si="0"/>
        <v>0</v>
      </c>
      <c r="D5">
        <f>SUMIF(FRIDAY!D7:D32,B6,FRIDAY!I7:I32)</f>
        <v>0</v>
      </c>
      <c r="E5">
        <f>SUMIF(SATURDAY!D7:D21,B6,SATURDAY!I7:I21)</f>
        <v>0</v>
      </c>
      <c r="G5">
        <f>SUMIF(FRIDAY!H7:H32,B6,FRIDAY!J7:J32)</f>
        <v>0</v>
      </c>
      <c r="H5">
        <f>SUMIF(SATURDAY!H7:H21,B6,SATURDAY!J7:J21)</f>
        <v>0</v>
      </c>
      <c r="L5" s="53" t="str">
        <f ca="1"/>
        <v>A</v>
      </c>
      <c r="M5" s="53" t="str">
        <f ca="1"/>
        <v>Spanga Vets</v>
      </c>
      <c r="N5">
        <f ca="1"/>
        <v>0</v>
      </c>
    </row>
    <row r="6" spans="1:14" x14ac:dyDescent="0.25">
      <c r="A6" s="53" t="s">
        <v>3</v>
      </c>
      <c r="B6" s="53" t="s">
        <v>77</v>
      </c>
      <c r="C6">
        <f t="shared" si="0"/>
        <v>0</v>
      </c>
      <c r="D6">
        <f>SUMIF(FRIDAY!D7:D32,B7,FRIDAY!I7:I32)</f>
        <v>0</v>
      </c>
      <c r="E6">
        <f ca="1">SUMIF(SATURDAY!D7:D21,B7,SATURDAY!I7:I20)</f>
        <v>0</v>
      </c>
      <c r="G6">
        <f>SUMIF(FRIDAY!H7:H32,B7,FRIDAY!J7:J32)</f>
        <v>0</v>
      </c>
      <c r="H6">
        <f>SUMIF(SATURDAY!H7:H21,B7,SATURDAY!J7:J21)</f>
        <v>0</v>
      </c>
      <c r="L6" s="53" t="str">
        <f ca="1"/>
        <v>A</v>
      </c>
      <c r="M6" s="53" t="str">
        <f ca="1"/>
        <v>Amsterdam Tigers</v>
      </c>
      <c r="N6">
        <f ca="1"/>
        <v>0</v>
      </c>
    </row>
    <row r="7" spans="1:14" x14ac:dyDescent="0.25">
      <c r="A7" s="53" t="s">
        <v>3</v>
      </c>
      <c r="B7" s="53" t="s">
        <v>81</v>
      </c>
      <c r="C7">
        <f t="shared" ca="1" si="0"/>
        <v>0</v>
      </c>
      <c r="D7">
        <f>SUMIF(FRIDAY!D7:D32,B8,FRIDAY!I7:I32)</f>
        <v>0</v>
      </c>
      <c r="E7">
        <f>SUMIF(SATURDAY!D7:D21,B8,SATURDAY!I7:I21)</f>
        <v>0</v>
      </c>
      <c r="G7">
        <f>SUMIF(FRIDAY!H7:H32,B8,FRIDAY!J7:J32)</f>
        <v>0</v>
      </c>
      <c r="H7">
        <f>SUMIF(SATURDAY!H7:H21,B8,SATURDAY!J7:J21)</f>
        <v>0</v>
      </c>
      <c r="L7" s="53" t="str">
        <f ca="1"/>
        <v>A</v>
      </c>
      <c r="M7" s="53" t="str">
        <f ca="1"/>
        <v>Space Cowboys</v>
      </c>
      <c r="N7">
        <f ca="1"/>
        <v>0</v>
      </c>
    </row>
    <row r="8" spans="1:14" x14ac:dyDescent="0.25">
      <c r="A8" s="53" t="s">
        <v>3</v>
      </c>
      <c r="B8" s="53" t="s">
        <v>78</v>
      </c>
      <c r="C8">
        <f t="shared" si="0"/>
        <v>0</v>
      </c>
      <c r="D8">
        <f>SUMIF(FRIDAY!D7:D32,B9,FRIDAY!I7:I32)</f>
        <v>0</v>
      </c>
      <c r="E8">
        <f>SUMIF(SATURDAY!D7:D21,B9,SATURDAY!I7:I21)</f>
        <v>0</v>
      </c>
      <c r="G8">
        <f>SUMIF(FRIDAY!H7:H32,B9,FRIDAY!J7:J32)</f>
        <v>0</v>
      </c>
      <c r="H8">
        <f>SUMIF(SATURDAY!H7:H21,B9,SATURDAY!J7:J21)</f>
        <v>0</v>
      </c>
      <c r="L8" s="53" t="str">
        <f ca="1"/>
        <v>A</v>
      </c>
      <c r="M8" s="53" t="str">
        <f ca="1"/>
        <v>Ice Cubes Braunschweig</v>
      </c>
      <c r="N8">
        <f ca="1"/>
        <v>0</v>
      </c>
    </row>
    <row r="9" spans="1:14" x14ac:dyDescent="0.25">
      <c r="A9" s="53" t="s">
        <v>3</v>
      </c>
      <c r="B9" s="53" t="s">
        <v>83</v>
      </c>
      <c r="C9">
        <f t="shared" si="0"/>
        <v>0</v>
      </c>
      <c r="L9" s="54" t="str">
        <f ca="1"/>
        <v>B</v>
      </c>
      <c r="M9" s="54" t="str">
        <f ca="1"/>
        <v>KMC Eagles</v>
      </c>
      <c r="N9">
        <f ca="1"/>
        <v>0</v>
      </c>
    </row>
    <row r="10" spans="1:14" x14ac:dyDescent="0.25">
      <c r="A10" s="54" t="s">
        <v>27</v>
      </c>
      <c r="B10" s="54" t="s">
        <v>79</v>
      </c>
      <c r="C10">
        <f t="shared" ref="C10:C15" si="1">D10+E10+G10+H10</f>
        <v>0</v>
      </c>
      <c r="D10">
        <f>SUMIF(FRIDAY!D7:D32,B10,FRIDAY!I7:I32)</f>
        <v>0</v>
      </c>
      <c r="E10">
        <f>SUMIF(SATURDAY!D7:D21,B10,SATURDAY!I7:I21)</f>
        <v>0</v>
      </c>
      <c r="G10">
        <f>SUMIF(FRIDAY!H7:H32,B10,FRIDAY!J7:J32)</f>
        <v>0</v>
      </c>
      <c r="H10">
        <f>SUMIF(SATURDAY!H7:H21,B10,SATURDAY!J7:J21)</f>
        <v>0</v>
      </c>
      <c r="L10" s="54" t="str">
        <f ca="1"/>
        <v>B</v>
      </c>
      <c r="M10" s="54" t="str">
        <f ca="1"/>
        <v>Schlatta Vikings</v>
      </c>
      <c r="N10">
        <f ca="1"/>
        <v>0</v>
      </c>
    </row>
    <row r="11" spans="1:14" x14ac:dyDescent="0.25">
      <c r="A11" s="54" t="s">
        <v>27</v>
      </c>
      <c r="B11" s="54" t="s">
        <v>76</v>
      </c>
      <c r="C11">
        <f t="shared" si="1"/>
        <v>0</v>
      </c>
      <c r="D11">
        <f>SUMIF(FRIDAY!D7:D32,B11,FRIDAY!I7:I32)</f>
        <v>0</v>
      </c>
      <c r="E11">
        <f>SUMIF(SATURDAY!D7:D21,B11,SATURDAY!I7:I21)</f>
        <v>0</v>
      </c>
      <c r="G11">
        <f>SUMIF(FRIDAY!H7:H32,B11,FRIDAY!J7:J32)</f>
        <v>0</v>
      </c>
      <c r="H11">
        <f>SUMIF(SATURDAY!H7:H21,B11,SATURDAY!J7:J21)</f>
        <v>0</v>
      </c>
      <c r="L11" s="54" t="str">
        <f ca="1"/>
        <v>B</v>
      </c>
      <c r="M11" s="54" t="str">
        <f ca="1"/>
        <v>Hitmen</v>
      </c>
      <c r="N11">
        <f ca="1"/>
        <v>0</v>
      </c>
    </row>
    <row r="12" spans="1:14" x14ac:dyDescent="0.25">
      <c r="A12" s="54" t="s">
        <v>27</v>
      </c>
      <c r="B12" s="54" t="s">
        <v>75</v>
      </c>
      <c r="C12">
        <f t="shared" si="1"/>
        <v>0</v>
      </c>
      <c r="D12">
        <f>SUMIF(FRIDAY!D7:D32,B12,FRIDAY!I7:I32)</f>
        <v>0</v>
      </c>
      <c r="E12">
        <f>SUMIF(SATURDAY!D7:D21,B12,SATURDAY!I7:I21)</f>
        <v>0</v>
      </c>
      <c r="G12">
        <f>SUMIF(FRIDAY!H7:H32,B12,FRIDAY!J7:J32)</f>
        <v>0</v>
      </c>
      <c r="H12">
        <f>SUMIF(SATURDAY!H7:H21,B12,SATURDAY!J7:J21)</f>
        <v>0</v>
      </c>
      <c r="L12" s="54" t="str">
        <f ca="1"/>
        <v>B</v>
      </c>
      <c r="M12" s="54" t="str">
        <f ca="1"/>
        <v>Ice Emperors Aachen</v>
      </c>
      <c r="N12">
        <f ca="1"/>
        <v>0</v>
      </c>
    </row>
    <row r="13" spans="1:14" x14ac:dyDescent="0.25">
      <c r="A13" s="54" t="s">
        <v>27</v>
      </c>
      <c r="B13" s="54" t="s">
        <v>85</v>
      </c>
      <c r="C13">
        <f t="shared" si="1"/>
        <v>0</v>
      </c>
      <c r="D13">
        <f>SUMIF(FRIDAY!D7:D32,B13,FRIDAY!I7:I32)</f>
        <v>0</v>
      </c>
      <c r="E13">
        <f>SUMIF(SATURDAY!D7:D21,B13,SATURDAY!I7:I21)</f>
        <v>0</v>
      </c>
      <c r="G13">
        <f>SUMIF(FRIDAY!H7:H32,B13,FRIDAY!J7:J32)</f>
        <v>0</v>
      </c>
      <c r="H13">
        <f>SUMIF(SATURDAY!H7:H21,B13,SATURDAY!J7:J21)</f>
        <v>0</v>
      </c>
      <c r="L13" s="54" t="str">
        <f ca="1"/>
        <v>B</v>
      </c>
      <c r="M13" s="54" t="str">
        <f ca="1"/>
        <v>Fussy Puckers</v>
      </c>
      <c r="N13">
        <f ca="1"/>
        <v>0</v>
      </c>
    </row>
    <row r="14" spans="1:14" x14ac:dyDescent="0.25">
      <c r="A14" s="54" t="s">
        <v>27</v>
      </c>
      <c r="B14" s="54" t="s">
        <v>80</v>
      </c>
      <c r="C14">
        <f t="shared" si="1"/>
        <v>0</v>
      </c>
      <c r="D14">
        <f>SUMIF(FRIDAY!D7:D32,B14,FRIDAY!I7:I32)</f>
        <v>0</v>
      </c>
      <c r="E14">
        <f>SUMIF(SATURDAY!D7:D21,B14,SATURDAY!I7:I21)</f>
        <v>0</v>
      </c>
      <c r="G14">
        <f>SUMIF(FRIDAY!H7:H32,B14,FRIDAY!J7:J32)</f>
        <v>0</v>
      </c>
      <c r="H14">
        <f>SUMIF(SATURDAY!H7:H21,B14,SATURDAY!J7:J21)</f>
        <v>0</v>
      </c>
      <c r="L14" s="54" t="str">
        <f ca="1"/>
        <v>B</v>
      </c>
      <c r="M14" s="54" t="str">
        <f ca="1"/>
        <v>HT Superstars</v>
      </c>
      <c r="N14">
        <f ca="1"/>
        <v>0</v>
      </c>
    </row>
    <row r="15" spans="1:14" x14ac:dyDescent="0.25">
      <c r="A15" s="54" t="s">
        <v>27</v>
      </c>
      <c r="B15" s="54" t="s">
        <v>84</v>
      </c>
      <c r="C15">
        <f t="shared" si="1"/>
        <v>0</v>
      </c>
      <c r="D15">
        <f>SUMIF(FRIDAY!D7:D32,B15,FRIDAY!I7:I32)</f>
        <v>0</v>
      </c>
      <c r="E15">
        <f>SUMIF(SATURDAY!D7:D21,B15,SATURDAY!I7:I21)</f>
        <v>0</v>
      </c>
      <c r="G15">
        <f>SUMIF(FRIDAY!H7:H32,B15,FRIDAY!J7:J32)</f>
        <v>0</v>
      </c>
      <c r="H15">
        <f>SUMIF(SATURDAY!H7:H21,B15,SATURDAY!J7:J21)</f>
        <v>0</v>
      </c>
      <c r="L15" s="54"/>
      <c r="M15" s="54"/>
    </row>
    <row r="17" spans="1:14" x14ac:dyDescent="0.25">
      <c r="A17" s="66" t="s">
        <v>74</v>
      </c>
      <c r="B17">
        <f>SATURDAY!O13</f>
        <v>0</v>
      </c>
      <c r="C17">
        <f>SUM(D17:J17)</f>
        <v>0</v>
      </c>
      <c r="D17">
        <f>SUMIF(SATURDAY!D28,'4'!B17,SATURDAY!I28)</f>
        <v>0</v>
      </c>
      <c r="E17">
        <f>SUMIF(SUNDAY!D7:D15,B17,SUNDAY!I7:I15)</f>
        <v>0</v>
      </c>
      <c r="G17">
        <f>SUMIF(SATURDAY!H28,B17,SATURDAY!J28)</f>
        <v>0</v>
      </c>
      <c r="H17">
        <f>SUMIF(SUNDAY!H7:H15,B17,SUNDAY!J7:J15)</f>
        <v>0</v>
      </c>
      <c r="J17">
        <f>SATURDAY!P13</f>
        <v>0</v>
      </c>
      <c r="L17" t="str" cm="1">
        <f t="array" ref="L17:N20">_xlfn._xlws.SORT(A17:C20,3,-1)</f>
        <v>C</v>
      </c>
      <c r="M17">
        <v>0</v>
      </c>
      <c r="N17">
        <v>2</v>
      </c>
    </row>
    <row r="18" spans="1:14" x14ac:dyDescent="0.25">
      <c r="A18" s="66" t="s">
        <v>74</v>
      </c>
      <c r="B18">
        <f>SATURDAY!O14</f>
        <v>0</v>
      </c>
      <c r="C18">
        <f>SUM(D18:J18)</f>
        <v>0</v>
      </c>
      <c r="D18">
        <f>SUMIF(SATURDAY!D28,B18,SATURDAY!I28)</f>
        <v>0</v>
      </c>
      <c r="E18">
        <f>SUMIF(SUNDAY!D7:D15,B18,SUNDAY!I7:I15)</f>
        <v>0</v>
      </c>
      <c r="G18">
        <f>SUMIF(SATURDAY!H28,B18,SATURDAY!J28)</f>
        <v>0</v>
      </c>
      <c r="H18">
        <f>SUMIF(SUNDAY!H7:H15,'4'!B18,SUNDAY!H7:H15)</f>
        <v>0</v>
      </c>
      <c r="J18">
        <f>SATURDAY!P14</f>
        <v>0</v>
      </c>
      <c r="L18" t="str">
        <v>C</v>
      </c>
      <c r="M18">
        <v>0</v>
      </c>
      <c r="N18">
        <v>0</v>
      </c>
    </row>
    <row r="19" spans="1:14" x14ac:dyDescent="0.25">
      <c r="A19" s="66" t="s">
        <v>74</v>
      </c>
      <c r="B19">
        <f>SATURDAY!O23</f>
        <v>0</v>
      </c>
      <c r="C19">
        <f>SUM(D19:J19)</f>
        <v>2</v>
      </c>
      <c r="D19">
        <f>SUMIF(SATURDAY!D28,B19,SATURDAY!I28)</f>
        <v>0</v>
      </c>
      <c r="E19">
        <f>SUMIF(SUNDAY!D7:D15,B19,SUNDAY!I7:I15)</f>
        <v>0</v>
      </c>
      <c r="G19">
        <f>SUMIF(SATURDAY!H28,B19,SATURDAY!J28)</f>
        <v>0</v>
      </c>
      <c r="H19">
        <f>SUMIF(SUNDAY!H7:H15,B19,SUNDAY!J7:J15)</f>
        <v>0</v>
      </c>
      <c r="J19">
        <v>2</v>
      </c>
      <c r="L19" t="str">
        <v>C</v>
      </c>
      <c r="M19">
        <v>0</v>
      </c>
      <c r="N19">
        <v>0</v>
      </c>
    </row>
    <row r="20" spans="1:14" x14ac:dyDescent="0.25">
      <c r="A20" s="66" t="s">
        <v>74</v>
      </c>
      <c r="B20">
        <f>SATURDAY!O24</f>
        <v>0</v>
      </c>
      <c r="C20">
        <f>SUM(D20:J20)</f>
        <v>0</v>
      </c>
      <c r="D20">
        <f>SUMIF(SATURDAY!D28,B20,SATURDAY!I28)</f>
        <v>0</v>
      </c>
      <c r="E20">
        <f>SUMIF(SUNDAY!D7:D15,B20,SUNDAY!I7:I15)</f>
        <v>0</v>
      </c>
      <c r="G20">
        <f>SUMIF(SATURDAY!H28,B20,SATURDAY!J28)</f>
        <v>0</v>
      </c>
      <c r="H20">
        <f>SUMIF(SUNDAY!H7:H15,B20,SUNDAY!J7:J15)</f>
        <v>0</v>
      </c>
      <c r="J20">
        <f>SATURDAY!P24</f>
        <v>0</v>
      </c>
      <c r="L20" t="str">
        <v>C</v>
      </c>
      <c r="M20">
        <v>0</v>
      </c>
      <c r="N20">
        <v>0</v>
      </c>
    </row>
  </sheetData>
  <sortState xmlns:xlrd2="http://schemas.microsoft.com/office/spreadsheetml/2017/richdata2" ref="A10:C15">
    <sortCondition descending="1" ref="C10:C15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E8E464-DD4D-45FA-BB39-E48E74968E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FRIDAY</vt:lpstr>
      <vt:lpstr>SATURDAY</vt:lpstr>
      <vt:lpstr>SUNDAY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casteels</dc:creator>
  <cp:lastModifiedBy>Stefan casteels</cp:lastModifiedBy>
  <dcterms:created xsi:type="dcterms:W3CDTF">2024-12-09T16:18:52Z</dcterms:created>
  <dcterms:modified xsi:type="dcterms:W3CDTF">2025-03-31T13:22:52Z</dcterms:modified>
</cp:coreProperties>
</file>